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rdJ2\Desktop\"/>
    </mc:Choice>
  </mc:AlternateContent>
  <xr:revisionPtr revIDLastSave="0" documentId="13_ncr:1_{F341D5FA-E03C-44C5-8ECD-9196DF01AEF0}" xr6:coauthVersionLast="44" xr6:coauthVersionMax="45" xr10:uidLastSave="{00000000-0000-0000-0000-000000000000}"/>
  <bookViews>
    <workbookView xWindow="-110" yWindow="-110" windowWidth="19420" windowHeight="10420" xr2:uid="{48778FAE-B033-401C-B21B-DC11F7D94288}"/>
  </bookViews>
  <sheets>
    <sheet name="Covid-19 Primary Capacity Tool " sheetId="1" r:id="rId1"/>
  </sheets>
  <definedNames>
    <definedName name="_xlnm.Print_Area" localSheetId="0">'Covid-19 Primary Capacity Tool '!$A$1:$AA$286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7" i="1" l="1"/>
  <c r="B146" i="1"/>
  <c r="B75" i="1"/>
  <c r="M66" i="1"/>
  <c r="I66" i="1" s="1"/>
  <c r="M65" i="1"/>
  <c r="I65" i="1" s="1"/>
  <c r="M64" i="1"/>
  <c r="I64" i="1" s="1"/>
  <c r="M63" i="1"/>
  <c r="I63" i="1" s="1"/>
  <c r="J62" i="1"/>
  <c r="M62" i="1"/>
  <c r="I62" i="1" s="1"/>
  <c r="M61" i="1"/>
  <c r="I61" i="1" s="1"/>
  <c r="J60" i="1"/>
  <c r="M60" i="1"/>
  <c r="I60" i="1" s="1"/>
  <c r="J59" i="1"/>
  <c r="J58" i="1"/>
  <c r="M58" i="1"/>
  <c r="I58" i="1" s="1"/>
  <c r="J57" i="1"/>
  <c r="K55" i="1"/>
  <c r="J55" i="1"/>
  <c r="M55" i="1"/>
  <c r="I55" i="1" s="1"/>
  <c r="J54" i="1"/>
  <c r="K52" i="1"/>
  <c r="J52" i="1"/>
  <c r="M52" i="1"/>
  <c r="I52" i="1" s="1"/>
  <c r="J51" i="1"/>
  <c r="J49" i="1"/>
  <c r="K49" i="1" s="1"/>
  <c r="M49" i="1"/>
  <c r="I49" i="1" s="1"/>
  <c r="J48" i="1"/>
  <c r="J46" i="1"/>
  <c r="K46" i="1" s="1"/>
  <c r="M46" i="1"/>
  <c r="I46" i="1" s="1"/>
  <c r="J45" i="1"/>
  <c r="J43" i="1"/>
  <c r="K43" i="1" s="1"/>
  <c r="J42" i="1"/>
  <c r="J40" i="1"/>
  <c r="K40" i="1" s="1"/>
  <c r="M40" i="1"/>
  <c r="I40" i="1" s="1"/>
  <c r="J39" i="1"/>
  <c r="M37" i="1"/>
  <c r="I37" i="1" s="1"/>
  <c r="K37" i="1"/>
  <c r="J37" i="1"/>
  <c r="J36" i="1"/>
  <c r="K36" i="1" s="1"/>
  <c r="M36" i="1"/>
  <c r="I36" i="1" s="1"/>
  <c r="J33" i="1"/>
  <c r="K33" i="1"/>
  <c r="M33" i="1" s="1"/>
  <c r="I33" i="1" s="1"/>
  <c r="J29" i="1"/>
  <c r="X26" i="1"/>
  <c r="W26" i="1"/>
  <c r="V26" i="1"/>
  <c r="U26" i="1"/>
  <c r="V25" i="1"/>
  <c r="V27" i="1" s="1"/>
  <c r="V32" i="1" s="1"/>
  <c r="V33" i="1" s="1"/>
  <c r="U25" i="1"/>
  <c r="U27" i="1" s="1"/>
  <c r="U32" i="1" s="1"/>
  <c r="U33" i="1" s="1"/>
  <c r="T24" i="1"/>
  <c r="R24" i="1"/>
  <c r="X25" i="1"/>
  <c r="X27" i="1" s="1"/>
  <c r="X32" i="1" s="1"/>
  <c r="X33" i="1" s="1"/>
  <c r="W25" i="1"/>
  <c r="W27" i="1" s="1"/>
  <c r="W32" i="1" s="1"/>
  <c r="W33" i="1" s="1"/>
  <c r="Z23" i="1"/>
  <c r="M23" i="1"/>
  <c r="I23" i="1" s="1"/>
  <c r="K23" i="1"/>
  <c r="J23" i="1"/>
  <c r="J21" i="1"/>
  <c r="K21" i="1" s="1"/>
  <c r="M21" i="1" s="1"/>
  <c r="I21" i="1" s="1"/>
  <c r="J20" i="1"/>
  <c r="K20" i="1" s="1"/>
  <c r="J18" i="1"/>
  <c r="K18" i="1" s="1"/>
  <c r="J17" i="1"/>
  <c r="X59" i="1"/>
  <c r="K17" i="1" l="1"/>
  <c r="M17" i="1" s="1"/>
  <c r="M20" i="1"/>
  <c r="I20" i="1" s="1"/>
  <c r="M31" i="1"/>
  <c r="I31" i="1" s="1"/>
  <c r="M42" i="1"/>
  <c r="I42" i="1" s="1"/>
  <c r="M48" i="1"/>
  <c r="I48" i="1" s="1"/>
  <c r="M18" i="1"/>
  <c r="I18" i="1" s="1"/>
  <c r="M32" i="1"/>
  <c r="I32" i="1" s="1"/>
  <c r="M19" i="1"/>
  <c r="I19" i="1" s="1"/>
  <c r="M22" i="1"/>
  <c r="I22" i="1" s="1"/>
  <c r="M43" i="1"/>
  <c r="I43" i="1" s="1"/>
  <c r="M27" i="1"/>
  <c r="I27" i="1" s="1"/>
  <c r="J28" i="1"/>
  <c r="J32" i="1"/>
  <c r="J38" i="1"/>
  <c r="K38" i="1" s="1"/>
  <c r="M38" i="1" s="1"/>
  <c r="I38" i="1" s="1"/>
  <c r="J41" i="1"/>
  <c r="J44" i="1"/>
  <c r="K44" i="1" s="1"/>
  <c r="M44" i="1" s="1"/>
  <c r="I44" i="1" s="1"/>
  <c r="J47" i="1"/>
  <c r="J50" i="1"/>
  <c r="K50" i="1" s="1"/>
  <c r="M50" i="1" s="1"/>
  <c r="I50" i="1" s="1"/>
  <c r="J53" i="1"/>
  <c r="J56" i="1"/>
  <c r="K56" i="1" s="1"/>
  <c r="M56" i="1" s="1"/>
  <c r="I56" i="1" s="1"/>
  <c r="J63" i="1"/>
  <c r="S24" i="1"/>
  <c r="R25" i="1"/>
  <c r="K28" i="1"/>
  <c r="M28" i="1" s="1"/>
  <c r="I28" i="1" s="1"/>
  <c r="K32" i="1"/>
  <c r="K41" i="1"/>
  <c r="M41" i="1" s="1"/>
  <c r="I41" i="1" s="1"/>
  <c r="K47" i="1"/>
  <c r="M47" i="1" s="1"/>
  <c r="I47" i="1" s="1"/>
  <c r="K53" i="1"/>
  <c r="M53" i="1" s="1"/>
  <c r="I53" i="1" s="1"/>
  <c r="M59" i="1"/>
  <c r="I59" i="1" s="1"/>
  <c r="J26" i="1"/>
  <c r="W59" i="1"/>
  <c r="J65" i="1"/>
  <c r="Y24" i="1"/>
  <c r="Y25" i="1" s="1"/>
  <c r="T25" i="1"/>
  <c r="K26" i="1"/>
  <c r="M26" i="1" s="1"/>
  <c r="I26" i="1" s="1"/>
  <c r="J31" i="1"/>
  <c r="K31" i="1" s="1"/>
  <c r="J30" i="1"/>
  <c r="K30" i="1" s="1"/>
  <c r="M30" i="1" s="1"/>
  <c r="I30" i="1" s="1"/>
  <c r="J35" i="1"/>
  <c r="K35" i="1" s="1"/>
  <c r="M35" i="1" s="1"/>
  <c r="I35" i="1" s="1"/>
  <c r="J19" i="1"/>
  <c r="K19" i="1" s="1"/>
  <c r="J22" i="1"/>
  <c r="K22" i="1" s="1"/>
  <c r="J27" i="1"/>
  <c r="K27" i="1" s="1"/>
  <c r="J61" i="1"/>
  <c r="J64" i="1"/>
  <c r="J24" i="1"/>
  <c r="K24" i="1" s="1"/>
  <c r="M24" i="1" s="1"/>
  <c r="I24" i="1" s="1"/>
  <c r="J25" i="1"/>
  <c r="K25" i="1" s="1"/>
  <c r="M25" i="1" s="1"/>
  <c r="I25" i="1" s="1"/>
  <c r="K29" i="1"/>
  <c r="M29" i="1" s="1"/>
  <c r="I29" i="1" s="1"/>
  <c r="K39" i="1"/>
  <c r="M39" i="1" s="1"/>
  <c r="I39" i="1" s="1"/>
  <c r="K42" i="1"/>
  <c r="K45" i="1"/>
  <c r="M45" i="1" s="1"/>
  <c r="I45" i="1" s="1"/>
  <c r="K48" i="1"/>
  <c r="K51" i="1"/>
  <c r="M51" i="1" s="1"/>
  <c r="I51" i="1" s="1"/>
  <c r="K54" i="1"/>
  <c r="M54" i="1" s="1"/>
  <c r="I54" i="1" s="1"/>
  <c r="K57" i="1"/>
  <c r="M57" i="1" s="1"/>
  <c r="I57" i="1" s="1"/>
  <c r="J66" i="1"/>
  <c r="J34" i="1"/>
  <c r="K34" i="1" s="1"/>
  <c r="M34" i="1" s="1"/>
  <c r="I34" i="1" s="1"/>
  <c r="Y27" i="1" l="1"/>
  <c r="Y32" i="1" s="1"/>
  <c r="Y33" i="1" s="1"/>
  <c r="I17" i="1"/>
  <c r="R26" i="1"/>
  <c r="Z26" i="1" s="1"/>
  <c r="T26" i="1"/>
  <c r="T27" i="1" s="1"/>
  <c r="T32" i="1" s="1"/>
  <c r="T33" i="1" s="1"/>
  <c r="M71" i="1"/>
  <c r="Z25" i="1"/>
  <c r="Z24" i="1" s="1"/>
  <c r="S26" i="1"/>
  <c r="S25" i="1"/>
  <c r="Y26" i="1"/>
  <c r="J70" i="1"/>
  <c r="K70" i="1"/>
  <c r="Z36" i="1" s="1"/>
  <c r="L70" i="1"/>
  <c r="M70" i="1"/>
  <c r="J72" i="1" s="1"/>
  <c r="Q60" i="1" l="1"/>
  <c r="X29" i="1"/>
  <c r="R60" i="1"/>
  <c r="K71" i="1"/>
  <c r="X60" i="1" s="1"/>
  <c r="X61" i="1" s="1"/>
  <c r="J71" i="1"/>
  <c r="S27" i="1"/>
  <c r="S32" i="1" s="1"/>
  <c r="S33" i="1" s="1"/>
  <c r="T35" i="1"/>
  <c r="T36" i="1" s="1"/>
  <c r="R27" i="1"/>
  <c r="L71" i="1"/>
  <c r="W60" i="1"/>
  <c r="Z37" i="1"/>
  <c r="Z27" i="1" l="1"/>
  <c r="R32" i="1"/>
  <c r="R29" i="1"/>
  <c r="Q61" i="1" s="1"/>
  <c r="R30" i="1"/>
  <c r="X30" i="1" s="1"/>
  <c r="R33" i="1" l="1"/>
  <c r="Z32" i="1"/>
  <c r="Z35" i="1" l="1"/>
  <c r="Z33" i="1"/>
  <c r="W61" i="1" l="1"/>
  <c r="T37" i="1"/>
</calcChain>
</file>

<file path=xl/sharedStrings.xml><?xml version="1.0" encoding="utf-8"?>
<sst xmlns="http://schemas.openxmlformats.org/spreadsheetml/2006/main" count="191" uniqueCount="95">
  <si>
    <r>
      <t>Staffing</t>
    </r>
    <r>
      <rPr>
        <sz val="13"/>
        <rFont val="Arial"/>
        <family val="2"/>
      </rPr>
      <t xml:space="preserve"> (2018/19 Census)</t>
    </r>
  </si>
  <si>
    <t>School Name:</t>
  </si>
  <si>
    <r>
      <rPr>
        <b/>
        <sz val="12"/>
        <color rgb="FFFF0000"/>
        <rFont val="Arial"/>
        <family val="2"/>
      </rPr>
      <t>*1</t>
    </r>
    <r>
      <rPr>
        <b/>
        <sz val="12"/>
        <rFont val="Arial"/>
        <family val="2"/>
      </rPr>
      <t xml:space="preserve"> - Min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/Person:</t>
    </r>
  </si>
  <si>
    <r>
      <rPr>
        <b/>
        <sz val="12"/>
        <color rgb="FFFF0000"/>
        <rFont val="Arial"/>
        <family val="2"/>
      </rPr>
      <t>*2</t>
    </r>
    <r>
      <rPr>
        <b/>
        <sz val="12"/>
        <rFont val="Arial"/>
        <family val="2"/>
      </rPr>
      <t xml:space="preserve"> - Min Class Size:</t>
    </r>
  </si>
  <si>
    <r>
      <rPr>
        <b/>
        <sz val="12"/>
        <color rgb="FFFF0000"/>
        <rFont val="Arial"/>
        <family val="2"/>
      </rPr>
      <t>*3</t>
    </r>
    <r>
      <rPr>
        <b/>
        <sz val="12"/>
        <rFont val="Arial"/>
        <family val="2"/>
      </rPr>
      <t xml:space="preserve"> - Nr of Teachers Available (FTE):</t>
    </r>
  </si>
  <si>
    <r>
      <rPr>
        <b/>
        <sz val="12"/>
        <color rgb="FFFF0000"/>
        <rFont val="Arial"/>
        <family val="2"/>
      </rPr>
      <t>*4</t>
    </r>
    <r>
      <rPr>
        <b/>
        <sz val="12"/>
        <rFont val="Arial"/>
        <family val="2"/>
      </rPr>
      <t xml:space="preserve"> - Nr of TA's Available (FTE):</t>
    </r>
  </si>
  <si>
    <r>
      <rPr>
        <b/>
        <sz val="12"/>
        <color rgb="FFFF0000"/>
        <rFont val="Arial"/>
        <family val="2"/>
      </rPr>
      <t>*5</t>
    </r>
    <r>
      <rPr>
        <b/>
        <sz val="12"/>
        <rFont val="Arial"/>
        <family val="2"/>
      </rPr>
      <t xml:space="preserve"> - Nr of Non-Teaching Staff (FTE):</t>
    </r>
  </si>
  <si>
    <t>Order</t>
  </si>
  <si>
    <t>Room Number</t>
  </si>
  <si>
    <t>Room Type</t>
  </si>
  <si>
    <t>Room Description</t>
  </si>
  <si>
    <r>
      <rPr>
        <b/>
        <sz val="12"/>
        <color rgb="FFFF0000"/>
        <rFont val="Arial"/>
        <family val="2"/>
      </rPr>
      <t>*6</t>
    </r>
    <r>
      <rPr>
        <b/>
        <sz val="10"/>
        <rFont val="Arial"/>
        <family val="2"/>
      </rPr>
      <t xml:space="preserve"> - Utilise Space?</t>
    </r>
  </si>
  <si>
    <r>
      <rPr>
        <b/>
        <sz val="12"/>
        <color rgb="FFFF0000"/>
        <rFont val="Arial"/>
        <family val="2"/>
      </rPr>
      <t>*7</t>
    </r>
    <r>
      <rPr>
        <b/>
        <sz val="10"/>
        <rFont val="Arial"/>
        <family val="2"/>
      </rPr>
      <t xml:space="preserve"> - Teaching/Dining</t>
    </r>
  </si>
  <si>
    <r>
      <rPr>
        <b/>
        <sz val="12"/>
        <color rgb="FFFF0000"/>
        <rFont val="Arial"/>
        <family val="2"/>
      </rPr>
      <t xml:space="preserve">*8 </t>
    </r>
    <r>
      <rPr>
        <b/>
        <sz val="10"/>
        <rFont val="Arial"/>
        <family val="2"/>
      </rPr>
      <t>- Nr of Staff/ Room</t>
    </r>
  </si>
  <si>
    <r>
      <t>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</si>
  <si>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Nr of Pupils</t>
  </si>
  <si>
    <t>March 2020 Pupils on Roll</t>
  </si>
  <si>
    <t>Pupils Attending School</t>
  </si>
  <si>
    <t>School Year</t>
  </si>
  <si>
    <t>N</t>
  </si>
  <si>
    <t>R</t>
  </si>
  <si>
    <t>1</t>
  </si>
  <si>
    <t>2</t>
  </si>
  <si>
    <t>3</t>
  </si>
  <si>
    <t>4</t>
  </si>
  <si>
    <t>5</t>
  </si>
  <si>
    <t>6</t>
  </si>
  <si>
    <t>Total</t>
  </si>
  <si>
    <r>
      <rPr>
        <b/>
        <sz val="12"/>
        <color rgb="FFFF0000"/>
        <rFont val="Arial"/>
        <family val="2"/>
      </rPr>
      <t xml:space="preserve">*9 </t>
    </r>
    <r>
      <rPr>
        <b/>
        <sz val="10"/>
        <rFont val="Arial"/>
        <family val="2"/>
      </rPr>
      <t>- March 2020 NOR</t>
    </r>
  </si>
  <si>
    <r>
      <rPr>
        <b/>
        <sz val="12"/>
        <color rgb="FFFF0000"/>
        <rFont val="Arial"/>
        <family val="2"/>
      </rPr>
      <t>*10</t>
    </r>
    <r>
      <rPr>
        <b/>
        <sz val="10"/>
        <rFont val="Arial"/>
        <family val="2"/>
      </rPr>
      <t xml:space="preserve"> - % of Pupils</t>
    </r>
  </si>
  <si>
    <t>Nr of Pupil Accessing School</t>
  </si>
  <si>
    <r>
      <rPr>
        <b/>
        <sz val="12"/>
        <color rgb="FFFF0000"/>
        <rFont val="Arial"/>
        <family val="2"/>
      </rPr>
      <t>*11</t>
    </r>
    <r>
      <rPr>
        <b/>
        <sz val="10"/>
        <rFont val="Arial"/>
        <family val="2"/>
      </rPr>
      <t xml:space="preserve"> - Average Class Size</t>
    </r>
  </si>
  <si>
    <t>Nr of Classes Required</t>
  </si>
  <si>
    <t>Total Number of Classes Req'd</t>
  </si>
  <si>
    <t>Available Classes</t>
  </si>
  <si>
    <t>Shorfall/Surplus of Classes</t>
  </si>
  <si>
    <t>Shortfall/Surplus %</t>
  </si>
  <si>
    <r>
      <rPr>
        <b/>
        <sz val="12"/>
        <color rgb="FFFF0000"/>
        <rFont val="Arial"/>
        <family val="2"/>
      </rPr>
      <t>*12</t>
    </r>
    <r>
      <rPr>
        <b/>
        <sz val="10"/>
        <rFont val="Arial"/>
        <family val="2"/>
      </rPr>
      <t xml:space="preserve"> - Nr Staff/Class Group</t>
    </r>
  </si>
  <si>
    <t>Total Staff Required</t>
  </si>
  <si>
    <t>Total Pupils from Selected Year Groups</t>
  </si>
  <si>
    <t>Total Staff for Year Groups</t>
  </si>
  <si>
    <t>Pupils Under/Over Capacity</t>
  </si>
  <si>
    <t>Total Teaching Staff for Nr Rooms</t>
  </si>
  <si>
    <t>Year Group Staffing Difference</t>
  </si>
  <si>
    <t>Nr Rooms Staffing Difference</t>
  </si>
  <si>
    <t>Pupil Number Graph</t>
  </si>
  <si>
    <t>Room Number Graph</t>
  </si>
  <si>
    <t>Staffing Graph</t>
  </si>
  <si>
    <t>Teaching</t>
  </si>
  <si>
    <t>Dining</t>
  </si>
  <si>
    <t>Nr of Staff Available</t>
  </si>
  <si>
    <t>Available Rooms</t>
  </si>
  <si>
    <t>Nr of Staff Required for Rooms</t>
  </si>
  <si>
    <t>Required for Selected Pupils</t>
  </si>
  <si>
    <t>Nr of Staff Required for Year Groups</t>
  </si>
  <si>
    <t>Space Grouping</t>
  </si>
  <si>
    <t>Nr of Spaces</t>
  </si>
  <si>
    <t>Nr of Staff</t>
  </si>
  <si>
    <r>
      <t>Total 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</si>
  <si>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Potential Nr Pupils</t>
  </si>
  <si>
    <t>Dining Sittings</t>
  </si>
  <si>
    <t>Hall</t>
  </si>
  <si>
    <t>Dining Hall</t>
  </si>
  <si>
    <t>Small Hall</t>
  </si>
  <si>
    <t>008b</t>
  </si>
  <si>
    <t>Central Hall</t>
  </si>
  <si>
    <t>Classroom</t>
  </si>
  <si>
    <t>Breakout (Y1)</t>
  </si>
  <si>
    <t>Classroom (Y6)</t>
  </si>
  <si>
    <t>Reception Class</t>
  </si>
  <si>
    <t>Classroom (1st Floor)</t>
  </si>
  <si>
    <t xml:space="preserve">Classroom </t>
  </si>
  <si>
    <t>Classroom (Y4)</t>
  </si>
  <si>
    <t>Staff Room</t>
  </si>
  <si>
    <t>089b</t>
  </si>
  <si>
    <t>Multi-use Room</t>
  </si>
  <si>
    <t>Nursery</t>
  </si>
  <si>
    <t>T42s Tiny Trees</t>
  </si>
  <si>
    <t>089a</t>
  </si>
  <si>
    <t>Breakout (Y2)</t>
  </si>
  <si>
    <t>Breakout Y3</t>
  </si>
  <si>
    <t>Group Room</t>
  </si>
  <si>
    <t>Break Out Yr 6</t>
  </si>
  <si>
    <t>Meeting Room</t>
  </si>
  <si>
    <t>049a</t>
  </si>
  <si>
    <t>Breakout (Y6)</t>
  </si>
  <si>
    <t>094a</t>
  </si>
  <si>
    <t>Staff Work Room</t>
  </si>
  <si>
    <t>094b</t>
  </si>
  <si>
    <t>Inclusion Room</t>
  </si>
  <si>
    <t>Multi-use Office and Breakout</t>
  </si>
  <si>
    <t/>
  </si>
  <si>
    <t>Example Primary School</t>
  </si>
  <si>
    <t>Example Local Authority Primary School Room List</t>
  </si>
  <si>
    <t>Example Local Authority Covid-19 Primary School Capacity Assessment - Rev 008 @ 16/05/20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</si>
</sst>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9" fontId="0" fillId="6" borderId="33" xfId="1" applyFont="1" applyFill="1" applyBorder="1" applyAlignment="1">
      <alignment horizontal="center" vertical="center" wrapText="1"/>
    </xf>
    <xf numFmtId="9" fontId="0" fillId="6" borderId="38" xfId="1" applyFont="1" applyFill="1" applyBorder="1" applyAlignment="1">
      <alignment horizontal="center" vertical="center" wrapText="1"/>
    </xf>
    <xf numFmtId="9" fontId="0" fillId="6" borderId="39" xfId="1" applyFont="1" applyFill="1" applyBorder="1" applyAlignment="1">
      <alignment horizontal="center" vertical="center" wrapText="1"/>
    </xf>
    <xf numFmtId="9" fontId="0" fillId="5" borderId="44" xfId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" fontId="0" fillId="0" borderId="48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right" vertical="center"/>
    </xf>
    <xf numFmtId="0" fontId="1" fillId="4" borderId="30" xfId="0" applyFont="1" applyFill="1" applyBorder="1" applyAlignment="1">
      <alignment horizontal="right" vertical="center"/>
    </xf>
    <xf numFmtId="0" fontId="1" fillId="4" borderId="33" xfId="0" applyFont="1" applyFill="1" applyBorder="1" applyAlignment="1">
      <alignment horizontal="right" vertical="center"/>
    </xf>
    <xf numFmtId="0" fontId="1" fillId="4" borderId="38" xfId="0" applyFont="1" applyFill="1" applyBorder="1" applyAlignment="1">
      <alignment horizontal="right" vertical="center"/>
    </xf>
    <xf numFmtId="0" fontId="1" fillId="4" borderId="45" xfId="0" applyFont="1" applyFill="1" applyBorder="1" applyAlignment="1">
      <alignment horizontal="right" vertical="center"/>
    </xf>
    <xf numFmtId="0" fontId="1" fillId="4" borderId="46" xfId="0" applyFont="1" applyFill="1" applyBorder="1" applyAlignment="1">
      <alignment horizontal="right" vertical="center"/>
    </xf>
    <xf numFmtId="0" fontId="0" fillId="5" borderId="46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right" vertical="center" wrapText="1"/>
    </xf>
    <xf numFmtId="0" fontId="10" fillId="4" borderId="36" xfId="0" applyFont="1" applyFill="1" applyBorder="1" applyAlignment="1">
      <alignment horizontal="right" vertical="center" wrapText="1"/>
    </xf>
    <xf numFmtId="0" fontId="10" fillId="4" borderId="37" xfId="0" applyFont="1" applyFill="1" applyBorder="1" applyAlignment="1">
      <alignment horizontal="right" vertical="center" wrapText="1"/>
    </xf>
    <xf numFmtId="0" fontId="10" fillId="4" borderId="50" xfId="0" applyFont="1" applyFill="1" applyBorder="1" applyAlignment="1">
      <alignment horizontal="right" vertical="center" wrapText="1"/>
    </xf>
    <xf numFmtId="0" fontId="10" fillId="4" borderId="51" xfId="0" applyFont="1" applyFill="1" applyBorder="1" applyAlignment="1">
      <alignment horizontal="right" vertical="center" wrapText="1"/>
    </xf>
    <xf numFmtId="0" fontId="10" fillId="4" borderId="52" xfId="0" applyFont="1" applyFill="1" applyBorder="1" applyAlignment="1">
      <alignment horizontal="right" vertical="center" wrapText="1"/>
    </xf>
    <xf numFmtId="0" fontId="10" fillId="4" borderId="24" xfId="0" applyFont="1" applyFill="1" applyBorder="1" applyAlignment="1">
      <alignment horizontal="right" vertical="center" wrapText="1"/>
    </xf>
    <xf numFmtId="0" fontId="10" fillId="4" borderId="28" xfId="0" applyFont="1" applyFill="1" applyBorder="1" applyAlignment="1">
      <alignment horizontal="right" vertical="center" wrapText="1"/>
    </xf>
    <xf numFmtId="0" fontId="10" fillId="4" borderId="29" xfId="0" applyFont="1" applyFill="1" applyBorder="1" applyAlignment="1">
      <alignment horizontal="right" vertical="center" wrapText="1"/>
    </xf>
    <xf numFmtId="0" fontId="10" fillId="4" borderId="25" xfId="0" applyFont="1" applyFill="1" applyBorder="1" applyAlignment="1">
      <alignment horizontal="right" vertical="center" wrapText="1"/>
    </xf>
    <xf numFmtId="0" fontId="10" fillId="4" borderId="30" xfId="0" applyFont="1" applyFill="1" applyBorder="1" applyAlignment="1">
      <alignment horizontal="right" vertical="center" wrapText="1"/>
    </xf>
    <xf numFmtId="0" fontId="10" fillId="4" borderId="31" xfId="0" applyFont="1" applyFill="1" applyBorder="1" applyAlignment="1">
      <alignment horizontal="right" vertical="center" wrapText="1"/>
    </xf>
    <xf numFmtId="0" fontId="10" fillId="4" borderId="45" xfId="0" applyFont="1" applyFill="1" applyBorder="1" applyAlignment="1">
      <alignment horizontal="right" vertical="center" wrapText="1"/>
    </xf>
    <xf numFmtId="0" fontId="10" fillId="4" borderId="46" xfId="0" applyFont="1" applyFill="1" applyBorder="1" applyAlignment="1">
      <alignment horizontal="right" vertical="center" wrapText="1"/>
    </xf>
    <xf numFmtId="0" fontId="10" fillId="4" borderId="47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0" fillId="4" borderId="27" xfId="0" applyFont="1" applyFill="1" applyBorder="1" applyAlignment="1">
      <alignment horizontal="righ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0" fillId="4" borderId="49" xfId="0" applyFont="1" applyFill="1" applyBorder="1" applyAlignment="1">
      <alignment horizontal="right" vertical="center" wrapText="1"/>
    </xf>
    <xf numFmtId="9" fontId="0" fillId="0" borderId="50" xfId="1" applyFont="1" applyBorder="1" applyAlignment="1">
      <alignment horizontal="left" vertical="center" wrapText="1"/>
    </xf>
    <xf numFmtId="9" fontId="0" fillId="0" borderId="51" xfId="1" applyFont="1" applyBorder="1" applyAlignment="1">
      <alignment horizontal="left" vertical="center" wrapText="1"/>
    </xf>
    <xf numFmtId="9" fontId="0" fillId="0" borderId="52" xfId="1" applyFont="1" applyBorder="1" applyAlignment="1">
      <alignment horizontal="left" vertical="center" wrapText="1"/>
    </xf>
    <xf numFmtId="0" fontId="10" fillId="4" borderId="25" xfId="0" applyFont="1" applyFill="1" applyBorder="1" applyAlignment="1">
      <alignment horizontal="right" vertical="center"/>
    </xf>
    <xf numFmtId="0" fontId="10" fillId="4" borderId="30" xfId="0" applyFont="1" applyFill="1" applyBorder="1" applyAlignment="1">
      <alignment horizontal="right" vertical="center"/>
    </xf>
    <xf numFmtId="0" fontId="10" fillId="4" borderId="31" xfId="0" applyFont="1" applyFill="1" applyBorder="1" applyAlignment="1">
      <alignment horizontal="right" vertical="center"/>
    </xf>
    <xf numFmtId="0" fontId="10" fillId="4" borderId="33" xfId="0" applyFont="1" applyFill="1" applyBorder="1" applyAlignment="1">
      <alignment horizontal="right" vertical="center" wrapText="1"/>
    </xf>
    <xf numFmtId="0" fontId="10" fillId="4" borderId="38" xfId="0" applyFont="1" applyFill="1" applyBorder="1" applyAlignment="1">
      <alignment horizontal="right" vertical="center" wrapText="1"/>
    </xf>
    <xf numFmtId="0" fontId="10" fillId="4" borderId="39" xfId="0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right" vertical="center" wrapText="1"/>
    </xf>
    <xf numFmtId="0" fontId="10" fillId="3" borderId="5" xfId="0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right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164" fontId="7" fillId="6" borderId="9" xfId="0" applyNumberFormat="1" applyFont="1" applyFill="1" applyBorder="1" applyAlignment="1">
      <alignment horizontal="center" vertical="center" wrapText="1"/>
    </xf>
    <xf numFmtId="164" fontId="7" fillId="6" borderId="10" xfId="0" applyNumberFormat="1" applyFont="1" applyFill="1" applyBorder="1" applyAlignment="1">
      <alignment horizontal="center" vertical="center" wrapText="1"/>
    </xf>
    <xf numFmtId="164" fontId="7" fillId="6" borderId="1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6" fillId="4" borderId="0" xfId="0" applyFont="1" applyFill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1" fontId="7" fillId="6" borderId="9" xfId="0" applyNumberFormat="1" applyFont="1" applyFill="1" applyBorder="1" applyAlignment="1">
      <alignment horizontal="center" vertical="center" wrapText="1"/>
    </xf>
    <xf numFmtId="1" fontId="7" fillId="6" borderId="10" xfId="0" applyNumberFormat="1" applyFont="1" applyFill="1" applyBorder="1" applyAlignment="1">
      <alignment horizontal="center" vertical="center" wrapText="1"/>
    </xf>
    <xf numFmtId="1" fontId="7" fillId="6" borderId="1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8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51054034094084"/>
          <c:y val="2.8574659419345446E-2"/>
          <c:w val="0.76856437235334396"/>
          <c:h val="0.67622638308387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'Covid-19 Primary Capacity Tool '!$O$23</c:f>
              <c:strCache>
                <c:ptCount val="1"/>
                <c:pt idx="0">
                  <c:v>*9 - March 2020 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'Covid-19 Primary Capacity Tool '!$R$20:$Y$20</c:f>
              <c:strCache>
                <c:ptCount val="8"/>
                <c:pt idx="0">
                  <c:v>N</c:v>
                </c:pt>
                <c:pt idx="1">
                  <c:v>R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strCache>
            </c:strRef>
          </c:cat>
          <c:val>
            <c:numRef>
              <c:f>'Covid-19 Primary Capacity Tool '!$R$23:$Y$23</c:f>
              <c:numCache>
                <c:formatCode>General</c:formatCode>
                <c:ptCount val="8"/>
                <c:pt idx="0">
                  <c:v>97</c:v>
                </c:pt>
                <c:pt idx="1">
                  <c:v>87</c:v>
                </c:pt>
                <c:pt idx="2">
                  <c:v>89</c:v>
                </c:pt>
                <c:pt idx="3">
                  <c:v>87</c:v>
                </c:pt>
                <c:pt idx="4">
                  <c:v>89</c:v>
                </c:pt>
                <c:pt idx="5">
                  <c:v>90</c:v>
                </c:pt>
                <c:pt idx="6">
                  <c:v>90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D-4BD1-A2A4-162B547980D4}"/>
            </c:ext>
          </c:extLst>
        </c:ser>
        <c:ser>
          <c:idx val="2"/>
          <c:order val="2"/>
          <c:tx>
            <c:strRef>
              <c:f>'Covid-19 Primary Capacity Tool '!$O$25</c:f>
              <c:strCache>
                <c:ptCount val="1"/>
                <c:pt idx="0">
                  <c:v>Nr of Pupil Accessing School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'Covid-19 Primary Capacity Tool '!$R$20:$Y$20</c:f>
              <c:strCache>
                <c:ptCount val="8"/>
                <c:pt idx="0">
                  <c:v>N</c:v>
                </c:pt>
                <c:pt idx="1">
                  <c:v>R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strCache>
            </c:strRef>
          </c:cat>
          <c:val>
            <c:numRef>
              <c:f>'Covid-19 Primary Capacity Tool '!$R$25:$Y$25</c:f>
              <c:numCache>
                <c:formatCode>General</c:formatCode>
                <c:ptCount val="8"/>
                <c:pt idx="0">
                  <c:v>97</c:v>
                </c:pt>
                <c:pt idx="1">
                  <c:v>87</c:v>
                </c:pt>
                <c:pt idx="2">
                  <c:v>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0D-4BD1-A2A4-162B54798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455600"/>
        <c:axId val="28159451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'Covid-19 Primary Capacity Tool '!$O$24</c15:sqref>
                        </c15:formulaRef>
                      </c:ext>
                    </c:extLst>
                    <c:strCache>
                      <c:ptCount val="1"/>
                      <c:pt idx="0">
                        <c:v>*10 - % of Pupils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'Covid-19 Primary Capacity Tool '!$R$20:$Y$20</c15:sqref>
                        </c15:formulaRef>
                      </c:ext>
                    </c:extLst>
                    <c:strCache>
                      <c:ptCount val="8"/>
                      <c:pt idx="0">
                        <c:v>N</c:v>
                      </c:pt>
                      <c:pt idx="1">
                        <c:v>R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3</c:v>
                      </c:pt>
                      <c:pt idx="5">
                        <c:v>4</c:v>
                      </c:pt>
                      <c:pt idx="6">
                        <c:v>5</c:v>
                      </c:pt>
                      <c:pt idx="7">
                        <c:v>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'Covid-19 Primary Capacity Tool '!$R$24:$Y$24</c15:sqref>
                        </c15:formulaRef>
                      </c:ext>
                    </c:extLst>
                    <c:numCache>
                      <c:formatCode>0%</c:formatCode>
                      <c:ptCount val="8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7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B0D-4BD1-A2A4-162B547980D4}"/>
                  </c:ext>
                </c:extLst>
              </c15:ser>
            </c15:filteredBarSeries>
          </c:ext>
        </c:extLst>
      </c:barChart>
      <c:catAx>
        <c:axId val="31845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94512"/>
        <c:crosses val="autoZero"/>
        <c:auto val="1"/>
        <c:lblAlgn val="ctr"/>
        <c:lblOffset val="100"/>
        <c:noMultiLvlLbl val="0"/>
      </c:catAx>
      <c:valAx>
        <c:axId val="28159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Nr Pupils</a:t>
                </a:r>
              </a:p>
            </c:rich>
          </c:tx>
          <c:layout>
            <c:manualLayout>
              <c:xMode val="edge"/>
              <c:yMode val="edge"/>
              <c:x val="0.13140512012290415"/>
              <c:y val="0.23250186811041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8455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48031779710125"/>
          <c:y val="4.8663917762500224E-2"/>
          <c:w val="0.8276944016339447"/>
          <c:h val="0.73002607038012868"/>
        </c:manualLayout>
      </c:layout>
      <c:barChart>
        <c:barDir val="col"/>
        <c:grouping val="clustered"/>
        <c:varyColors val="0"/>
        <c:ser>
          <c:idx val="0"/>
          <c:order val="0"/>
          <c:tx>
            <c:v>Rooms</c:v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'Covid-19 Primary Capacity Tool '!$P$60:$P$61</c:f>
              <c:strCache>
                <c:ptCount val="2"/>
                <c:pt idx="0">
                  <c:v>Available Rooms</c:v>
                </c:pt>
                <c:pt idx="1">
                  <c:v>Required for Selected Pupils</c:v>
                </c:pt>
              </c:strCache>
            </c:strRef>
          </c:cat>
          <c:val>
            <c:numRef>
              <c:f>'Covid-19 Primary Capacity Tool '!$Q$60:$Q$61</c:f>
              <c:numCache>
                <c:formatCode>General</c:formatCode>
                <c:ptCount val="2"/>
                <c:pt idx="0">
                  <c:v>31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1-4ED5-9C41-3FF6AA5C2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6474975"/>
        <c:axId val="715416991"/>
      </c:barChart>
      <c:catAx>
        <c:axId val="836474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416991"/>
        <c:crosses val="autoZero"/>
        <c:auto val="1"/>
        <c:lblAlgn val="ctr"/>
        <c:lblOffset val="100"/>
        <c:noMultiLvlLbl val="0"/>
      </c:catAx>
      <c:valAx>
        <c:axId val="71541699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Nr of Rooms</a:t>
                </a:r>
              </a:p>
            </c:rich>
          </c:tx>
          <c:layout>
            <c:manualLayout>
              <c:xMode val="edge"/>
              <c:yMode val="edge"/>
              <c:x val="1.8128567506933858E-2"/>
              <c:y val="0.31107752999234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474975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573522466946789"/>
          <c:y val="3.003253776617543E-2"/>
          <c:w val="0.61982774781867234"/>
          <c:h val="0.54001426894512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'Covid-19 Primary Capacity Tool '!$V$59</c:f>
              <c:strCache>
                <c:ptCount val="1"/>
                <c:pt idx="0">
                  <c:v>Nr of Staff Available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'Covid-19 Primary Capacity Tool '!$W$58:$X$58</c:f>
              <c:strCache>
                <c:ptCount val="2"/>
                <c:pt idx="0">
                  <c:v>Teaching</c:v>
                </c:pt>
                <c:pt idx="1">
                  <c:v>Dining</c:v>
                </c:pt>
              </c:strCache>
            </c:strRef>
          </c:cat>
          <c:val>
            <c:numRef>
              <c:f>'Covid-19 Primary Capacity Tool '!$W$59:$X$59</c:f>
              <c:numCache>
                <c:formatCode>0</c:formatCode>
                <c:ptCount val="2"/>
                <c:pt idx="0">
                  <c:v>66.099999999999994</c:v>
                </c:pt>
                <c:pt idx="1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E-4BF5-A80B-1D6EA1882FD2}"/>
            </c:ext>
          </c:extLst>
        </c:ser>
        <c:ser>
          <c:idx val="1"/>
          <c:order val="1"/>
          <c:tx>
            <c:strRef>
              <c:f>'Covid-19 Primary Capacity Tool '!$V$60</c:f>
              <c:strCache>
                <c:ptCount val="1"/>
                <c:pt idx="0">
                  <c:v>Nr of Staff Required for Rooms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'Covid-19 Primary Capacity Tool '!$W$58:$X$58</c:f>
              <c:strCache>
                <c:ptCount val="2"/>
                <c:pt idx="0">
                  <c:v>Teaching</c:v>
                </c:pt>
                <c:pt idx="1">
                  <c:v>Dining</c:v>
                </c:pt>
              </c:strCache>
            </c:strRef>
          </c:cat>
          <c:val>
            <c:numRef>
              <c:f>'Covid-19 Primary Capacity Tool '!$W$60:$X$60</c:f>
              <c:numCache>
                <c:formatCode>General</c:formatCode>
                <c:ptCount val="2"/>
                <c:pt idx="0">
                  <c:v>31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E-4BF5-A80B-1D6EA1882FD2}"/>
            </c:ext>
          </c:extLst>
        </c:ser>
        <c:ser>
          <c:idx val="2"/>
          <c:order val="2"/>
          <c:tx>
            <c:strRef>
              <c:f>'Covid-19 Primary Capacity Tool '!$V$61</c:f>
              <c:strCache>
                <c:ptCount val="1"/>
                <c:pt idx="0">
                  <c:v>Nr of Staff Required for Year Groups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'Covid-19 Primary Capacity Tool '!$W$58:$X$58</c:f>
              <c:strCache>
                <c:ptCount val="2"/>
                <c:pt idx="0">
                  <c:v>Teaching</c:v>
                </c:pt>
                <c:pt idx="1">
                  <c:v>Dining</c:v>
                </c:pt>
              </c:strCache>
            </c:strRef>
          </c:cat>
          <c:val>
            <c:numRef>
              <c:f>'Covid-19 Primary Capacity Tool '!$W$61:$X$61</c:f>
              <c:numCache>
                <c:formatCode>General</c:formatCode>
                <c:ptCount val="2"/>
                <c:pt idx="0">
                  <c:v>45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E-4BF5-A80B-1D6EA1882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6474975"/>
        <c:axId val="715416991"/>
      </c:barChart>
      <c:catAx>
        <c:axId val="836474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416991"/>
        <c:crosses val="autoZero"/>
        <c:auto val="1"/>
        <c:lblAlgn val="ctr"/>
        <c:lblOffset val="100"/>
        <c:noMultiLvlLbl val="0"/>
      </c:catAx>
      <c:valAx>
        <c:axId val="71541699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Nr of Rooms</a:t>
                </a:r>
              </a:p>
            </c:rich>
          </c:tx>
          <c:layout>
            <c:manualLayout>
              <c:xMode val="edge"/>
              <c:yMode val="edge"/>
              <c:x val="0.21067656467727863"/>
              <c:y val="0.18801907729550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474975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54430</xdr:colOff>
      <xdr:row>40</xdr:row>
      <xdr:rowOff>26834</xdr:rowOff>
    </xdr:from>
    <xdr:to>
      <xdr:col>25</xdr:col>
      <xdr:colOff>559083</xdr:colOff>
      <xdr:row>51</xdr:row>
      <xdr:rowOff>50242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E25753-BC93-4114-A44E-D9B650E1B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79169</xdr:colOff>
      <xdr:row>55</xdr:row>
      <xdr:rowOff>38099</xdr:rowOff>
    </xdr:from>
    <xdr:to>
      <xdr:col>19</xdr:col>
      <xdr:colOff>593146</xdr:colOff>
      <xdr:row>71</xdr:row>
      <xdr:rowOff>125554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E92A1C-B184-462E-982F-38BA84230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36254</xdr:colOff>
      <xdr:row>55</xdr:row>
      <xdr:rowOff>89741</xdr:rowOff>
    </xdr:from>
    <xdr:to>
      <xdr:col>25</xdr:col>
      <xdr:colOff>596869</xdr:colOff>
      <xdr:row>71</xdr:row>
      <xdr:rowOff>128212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C2EB5D-11B5-41D5-8FE7-1287A877A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24</xdr:col>
      <xdr:colOff>165651</xdr:colOff>
      <xdr:row>1</xdr:row>
      <xdr:rowOff>94209</xdr:rowOff>
    </xdr:from>
    <xdr:to>
      <xdr:col>25</xdr:col>
      <xdr:colOff>543338</xdr:colOff>
      <xdr:row>3</xdr:row>
      <xdr:rowOff>66263</xdr:rowOff>
    </xdr:to>
    <xdr:pic>
      <xdr:nvPicPr>
        <xdr:cNvPr id="6" name="Picture 5" descr="A picture containing drawing&#10;&#10;Description automatically generated">
          <a:extLst>
            <a:ext uri="{FF2B5EF4-FFF2-40B4-BE49-F238E27FC236}">
              <a16:creationId xmlns:a16="http://schemas.microsoft.com/office/drawing/2014/main" id="{3535D0F1-76D4-4CC3-946C-51DF79B340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30" t="28403" r="62968" b="42326"/>
        <a:stretch/>
      </xdr:blipFill>
      <xdr:spPr>
        <a:xfrm>
          <a:off x="14536971" y="246609"/>
          <a:ext cx="991097" cy="276854"/>
        </a:xfrm>
        <a:prstGeom prst="rect">
          <a:avLst/>
        </a:prstGeom>
      </xdr:spPr>
    </xdr:pic>
    <xdr:clientData/>
  </xdr:twoCellAnchor>
  <xdr:twoCellAnchor editAs="oneCell">
    <xdr:from>
      <xdr:col>1</xdr:col>
      <xdr:colOff>24681</xdr:colOff>
      <xdr:row>1</xdr:row>
      <xdr:rowOff>94209</xdr:rowOff>
    </xdr:from>
    <xdr:to>
      <xdr:col>2</xdr:col>
      <xdr:colOff>356648</xdr:colOff>
      <xdr:row>3</xdr:row>
      <xdr:rowOff>66263</xdr:rowOff>
    </xdr:to>
    <xdr:pic>
      <xdr:nvPicPr>
        <xdr:cNvPr id="7" name="Picture 6" descr="A picture containing drawing&#10;&#10;Description automatically generated">
          <a:extLst>
            <a:ext uri="{FF2B5EF4-FFF2-40B4-BE49-F238E27FC236}">
              <a16:creationId xmlns:a16="http://schemas.microsoft.com/office/drawing/2014/main" id="{88234C73-AC2E-4C1F-95C8-B0D899FDAD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30" t="28403" r="62968" b="42326"/>
        <a:stretch/>
      </xdr:blipFill>
      <xdr:spPr>
        <a:xfrm>
          <a:off x="142791" y="246609"/>
          <a:ext cx="991097" cy="276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AA67F-003A-4176-812A-2846B7B8536E}">
  <sheetPr>
    <pageSetUpPr fitToPage="1"/>
  </sheetPr>
  <dimension ref="B1:AN285"/>
  <sheetViews>
    <sheetView showGridLines="0" showZeros="0" tabSelected="1" view="pageBreakPreview" zoomScaleNormal="85" zoomScaleSheetLayoutView="100" workbookViewId="0">
      <pane ySplit="12" topLeftCell="A13" activePane="bottomLeft" state="frozen"/>
      <selection pane="bottomLeft" activeCell="D26" sqref="D26:E26"/>
    </sheetView>
  </sheetViews>
  <sheetFormatPr defaultColWidth="8.81640625" defaultRowHeight="12.5" x14ac:dyDescent="0.25"/>
  <cols>
    <col min="1" max="1" width="1.7265625" style="3" customWidth="1"/>
    <col min="2" max="3" width="9.6328125" style="1" customWidth="1"/>
    <col min="4" max="5" width="9.6328125" style="2" customWidth="1"/>
    <col min="6" max="9" width="9.6328125" style="3" customWidth="1"/>
    <col min="10" max="13" width="9.6328125" style="1" customWidth="1"/>
    <col min="14" max="14" width="3.08984375" style="3" customWidth="1"/>
    <col min="15" max="26" width="8.90625" style="3" customWidth="1"/>
    <col min="27" max="27" width="1.453125" style="3" customWidth="1"/>
    <col min="28" max="16384" width="8.81640625" style="3"/>
  </cols>
  <sheetData>
    <row r="1" spans="2:32" ht="12.15" customHeight="1" x14ac:dyDescent="0.25"/>
    <row r="2" spans="2:32" ht="12.15" customHeight="1" x14ac:dyDescent="0.25">
      <c r="B2" s="220" t="s">
        <v>94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2"/>
    </row>
    <row r="3" spans="2:32" ht="12.15" customHeight="1" x14ac:dyDescent="0.25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5"/>
    </row>
    <row r="4" spans="2:32" ht="12.15" customHeight="1" x14ac:dyDescent="0.25">
      <c r="B4" s="226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8"/>
    </row>
    <row r="5" spans="2:32" ht="12.15" customHeight="1" x14ac:dyDescent="0.25"/>
    <row r="6" spans="2:32" s="4" customFormat="1" ht="12.15" customHeight="1" x14ac:dyDescent="0.25">
      <c r="B6" s="61" t="s">
        <v>93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  <c r="O6" s="61" t="s">
        <v>0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</row>
    <row r="7" spans="2:32" s="4" customFormat="1" ht="12.15" customHeight="1" x14ac:dyDescent="0.25"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  <c r="O7" s="64"/>
      <c r="P7" s="65"/>
      <c r="Q7" s="65"/>
      <c r="R7" s="65"/>
      <c r="S7" s="65"/>
      <c r="T7" s="65"/>
      <c r="U7" s="65"/>
      <c r="V7" s="65"/>
      <c r="W7" s="65"/>
      <c r="X7" s="65"/>
      <c r="Y7" s="65"/>
      <c r="Z7" s="66"/>
      <c r="AD7"/>
      <c r="AE7"/>
      <c r="AF7"/>
    </row>
    <row r="8" spans="2:32" ht="12.15" customHeight="1" x14ac:dyDescent="0.25">
      <c r="AD8"/>
      <c r="AE8"/>
      <c r="AF8"/>
    </row>
    <row r="9" spans="2:32" s="5" customFormat="1" ht="12.15" customHeight="1" x14ac:dyDescent="0.25">
      <c r="B9" s="211" t="s">
        <v>1</v>
      </c>
      <c r="C9" s="213"/>
      <c r="D9" s="229" t="s">
        <v>92</v>
      </c>
      <c r="E9" s="230"/>
      <c r="F9" s="230"/>
      <c r="G9" s="231"/>
      <c r="H9" s="211" t="s">
        <v>2</v>
      </c>
      <c r="I9" s="213"/>
      <c r="J9" s="208">
        <v>5</v>
      </c>
      <c r="K9" s="211" t="s">
        <v>3</v>
      </c>
      <c r="L9" s="212"/>
      <c r="M9" s="238">
        <v>6</v>
      </c>
      <c r="O9" s="211" t="s">
        <v>4</v>
      </c>
      <c r="P9" s="212"/>
      <c r="Q9" s="213"/>
      <c r="R9" s="208">
        <v>35.799999999999997</v>
      </c>
      <c r="S9" s="211" t="s">
        <v>5</v>
      </c>
      <c r="T9" s="212"/>
      <c r="U9" s="213"/>
      <c r="V9" s="208">
        <v>30.3</v>
      </c>
      <c r="W9" s="211" t="s">
        <v>6</v>
      </c>
      <c r="X9" s="212"/>
      <c r="Y9" s="213"/>
      <c r="Z9" s="208">
        <v>9.4</v>
      </c>
      <c r="AD9"/>
      <c r="AE9"/>
      <c r="AF9"/>
    </row>
    <row r="10" spans="2:32" s="5" customFormat="1" ht="12.15" customHeight="1" x14ac:dyDescent="0.25">
      <c r="B10" s="214"/>
      <c r="C10" s="216"/>
      <c r="D10" s="232"/>
      <c r="E10" s="233"/>
      <c r="F10" s="233"/>
      <c r="G10" s="234"/>
      <c r="H10" s="214"/>
      <c r="I10" s="216"/>
      <c r="J10" s="209"/>
      <c r="K10" s="214"/>
      <c r="L10" s="215"/>
      <c r="M10" s="239"/>
      <c r="O10" s="214"/>
      <c r="P10" s="215"/>
      <c r="Q10" s="216"/>
      <c r="R10" s="209"/>
      <c r="S10" s="214"/>
      <c r="T10" s="215"/>
      <c r="U10" s="216"/>
      <c r="V10" s="209"/>
      <c r="W10" s="214"/>
      <c r="X10" s="215"/>
      <c r="Y10" s="216"/>
      <c r="Z10" s="209"/>
      <c r="AD10"/>
      <c r="AE10"/>
      <c r="AF10"/>
    </row>
    <row r="11" spans="2:32" s="5" customFormat="1" ht="12.15" customHeight="1" x14ac:dyDescent="0.25">
      <c r="B11" s="217"/>
      <c r="C11" s="219"/>
      <c r="D11" s="235"/>
      <c r="E11" s="236"/>
      <c r="F11" s="236"/>
      <c r="G11" s="237"/>
      <c r="H11" s="217"/>
      <c r="I11" s="219"/>
      <c r="J11" s="210"/>
      <c r="K11" s="217"/>
      <c r="L11" s="218"/>
      <c r="M11" s="240"/>
      <c r="O11" s="217"/>
      <c r="P11" s="218"/>
      <c r="Q11" s="219"/>
      <c r="R11" s="210"/>
      <c r="S11" s="217"/>
      <c r="T11" s="218"/>
      <c r="U11" s="219"/>
      <c r="V11" s="210"/>
      <c r="W11" s="217"/>
      <c r="X11" s="218"/>
      <c r="Y11" s="219"/>
      <c r="Z11" s="210"/>
      <c r="AD11"/>
      <c r="AE11"/>
      <c r="AF11"/>
    </row>
    <row r="12" spans="2:32" ht="12.15" customHeight="1" x14ac:dyDescent="0.25">
      <c r="B12" s="71"/>
      <c r="C12" s="71"/>
      <c r="AD12"/>
      <c r="AE12"/>
      <c r="AF12"/>
    </row>
    <row r="13" spans="2:32" ht="12.15" customHeight="1" x14ac:dyDescent="0.25">
      <c r="B13" s="165" t="s">
        <v>7</v>
      </c>
      <c r="C13" s="180" t="s">
        <v>8</v>
      </c>
      <c r="D13" s="196" t="s">
        <v>9</v>
      </c>
      <c r="E13" s="197"/>
      <c r="F13" s="196" t="s">
        <v>10</v>
      </c>
      <c r="G13" s="202"/>
      <c r="H13" s="203"/>
      <c r="I13" s="180" t="s">
        <v>11</v>
      </c>
      <c r="J13" s="162" t="s">
        <v>12</v>
      </c>
      <c r="K13" s="162" t="s">
        <v>13</v>
      </c>
      <c r="L13" s="180" t="s">
        <v>14</v>
      </c>
      <c r="M13" s="162" t="s">
        <v>15</v>
      </c>
      <c r="O13" s="61" t="s">
        <v>16</v>
      </c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/>
      <c r="AD13"/>
      <c r="AE13"/>
      <c r="AF13"/>
    </row>
    <row r="14" spans="2:32" ht="12.15" customHeight="1" x14ac:dyDescent="0.25">
      <c r="B14" s="166"/>
      <c r="C14" s="181"/>
      <c r="D14" s="198"/>
      <c r="E14" s="199"/>
      <c r="F14" s="198"/>
      <c r="G14" s="204"/>
      <c r="H14" s="205"/>
      <c r="I14" s="181"/>
      <c r="J14" s="163"/>
      <c r="K14" s="163"/>
      <c r="L14" s="181"/>
      <c r="M14" s="163"/>
      <c r="O14" s="64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6"/>
    </row>
    <row r="15" spans="2:32" ht="12.15" customHeight="1" x14ac:dyDescent="0.25">
      <c r="B15" s="166"/>
      <c r="C15" s="181"/>
      <c r="D15" s="198"/>
      <c r="E15" s="199"/>
      <c r="F15" s="198"/>
      <c r="G15" s="204"/>
      <c r="H15" s="205"/>
      <c r="I15" s="181"/>
      <c r="J15" s="163"/>
      <c r="K15" s="163"/>
      <c r="L15" s="181"/>
      <c r="M15" s="163"/>
    </row>
    <row r="16" spans="2:32" s="6" customFormat="1" ht="12.15" customHeight="1" x14ac:dyDescent="0.25">
      <c r="B16" s="167"/>
      <c r="C16" s="182"/>
      <c r="D16" s="200"/>
      <c r="E16" s="201"/>
      <c r="F16" s="200"/>
      <c r="G16" s="206"/>
      <c r="H16" s="207"/>
      <c r="I16" s="182"/>
      <c r="J16" s="164"/>
      <c r="K16" s="164"/>
      <c r="L16" s="182"/>
      <c r="M16" s="164"/>
      <c r="O16" s="183" t="s">
        <v>17</v>
      </c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5"/>
    </row>
    <row r="17" spans="2:26" ht="12.15" customHeight="1" x14ac:dyDescent="0.25">
      <c r="B17" s="7">
        <v>1</v>
      </c>
      <c r="C17" s="8">
        <v>7</v>
      </c>
      <c r="D17" s="192" t="s">
        <v>61</v>
      </c>
      <c r="E17" s="193"/>
      <c r="F17" s="192" t="s">
        <v>62</v>
      </c>
      <c r="G17" s="194"/>
      <c r="H17" s="195"/>
      <c r="I17" s="9" t="str">
        <f>IF(AND(M17&lt;$M$9,C17&lt;&gt;""),"No",IF(C17&lt;&gt;"","Yes",0))</f>
        <v>Yes</v>
      </c>
      <c r="J17" s="10" t="str">
        <f>IF(C17="","",IF(D17="Hall","Dining","Teaching"))</f>
        <v>Dining</v>
      </c>
      <c r="K17" s="11">
        <f>IF(C17="",0,IF(AND(J17="Dining",L17&gt;100),3,IF(AND(J17="Dining",L17&gt;60),2,1)))</f>
        <v>3</v>
      </c>
      <c r="L17" s="8">
        <v>166</v>
      </c>
      <c r="M17" s="12">
        <f>IFERROR(IF(C17=0,"",ROUNDDOWN(L17/$J$9,0)-K17),"")</f>
        <v>30</v>
      </c>
      <c r="O17" s="186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8"/>
    </row>
    <row r="18" spans="2:26" ht="12.15" customHeight="1" x14ac:dyDescent="0.25">
      <c r="B18" s="13">
        <v>2</v>
      </c>
      <c r="C18" s="14">
        <v>86</v>
      </c>
      <c r="D18" s="90" t="s">
        <v>61</v>
      </c>
      <c r="E18" s="91"/>
      <c r="F18" s="90" t="s">
        <v>63</v>
      </c>
      <c r="G18" s="119"/>
      <c r="H18" s="120"/>
      <c r="I18" s="15" t="str">
        <f t="shared" ref="I18:I66" si="0">IF(AND(M18&lt;$M$9,C18&lt;&gt;""),"No",IF(C18&lt;&gt;"","Yes",0))</f>
        <v>Yes</v>
      </c>
      <c r="J18" s="16" t="str">
        <f t="shared" ref="J18:J66" si="1">IF(C18="","",IF(D18="Hall","Dining","Teaching"))</f>
        <v>Dining</v>
      </c>
      <c r="K18" s="17">
        <f t="shared" ref="K18:K57" si="2">IF(C18="",0,IF(AND(J18="Dining",L18&gt;100),3,IF(AND(J18="Dining",L18&gt;60),2,1)))</f>
        <v>3</v>
      </c>
      <c r="L18" s="14">
        <v>139</v>
      </c>
      <c r="M18" s="18">
        <f t="shared" ref="M18:M66" si="3">IFERROR(IF(C18=0,"",ROUNDDOWN(L18/$J$9,0)-K18),"")</f>
        <v>24</v>
      </c>
      <c r="O18" s="189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1"/>
    </row>
    <row r="19" spans="2:26" ht="12.15" customHeight="1" x14ac:dyDescent="0.25">
      <c r="B19" s="13">
        <v>3</v>
      </c>
      <c r="C19" s="14" t="s">
        <v>64</v>
      </c>
      <c r="D19" s="90" t="s">
        <v>61</v>
      </c>
      <c r="E19" s="91"/>
      <c r="F19" s="90" t="s">
        <v>65</v>
      </c>
      <c r="G19" s="119"/>
      <c r="H19" s="120"/>
      <c r="I19" s="15" t="str">
        <f t="shared" si="0"/>
        <v>Yes</v>
      </c>
      <c r="J19" s="16" t="str">
        <f t="shared" si="1"/>
        <v>Dining</v>
      </c>
      <c r="K19" s="17">
        <f t="shared" si="2"/>
        <v>3</v>
      </c>
      <c r="L19" s="14">
        <v>117</v>
      </c>
      <c r="M19" s="18">
        <f t="shared" si="3"/>
        <v>20</v>
      </c>
    </row>
    <row r="20" spans="2:26" ht="12.15" customHeight="1" x14ac:dyDescent="0.25">
      <c r="B20" s="13">
        <v>4</v>
      </c>
      <c r="C20" s="14">
        <v>108</v>
      </c>
      <c r="D20" s="90" t="s">
        <v>66</v>
      </c>
      <c r="E20" s="91"/>
      <c r="F20" s="90" t="s">
        <v>66</v>
      </c>
      <c r="G20" s="119"/>
      <c r="H20" s="120"/>
      <c r="I20" s="15" t="str">
        <f t="shared" si="0"/>
        <v>Yes</v>
      </c>
      <c r="J20" s="16" t="str">
        <f t="shared" si="1"/>
        <v>Teaching</v>
      </c>
      <c r="K20" s="17">
        <f t="shared" si="2"/>
        <v>1</v>
      </c>
      <c r="L20" s="14">
        <v>83</v>
      </c>
      <c r="M20" s="18">
        <f t="shared" si="3"/>
        <v>15</v>
      </c>
      <c r="O20" s="171" t="s">
        <v>18</v>
      </c>
      <c r="P20" s="172"/>
      <c r="Q20" s="173"/>
      <c r="R20" s="180" t="s">
        <v>19</v>
      </c>
      <c r="S20" s="168" t="s">
        <v>20</v>
      </c>
      <c r="T20" s="168" t="s">
        <v>21</v>
      </c>
      <c r="U20" s="168" t="s">
        <v>22</v>
      </c>
      <c r="V20" s="168" t="s">
        <v>23</v>
      </c>
      <c r="W20" s="168" t="s">
        <v>24</v>
      </c>
      <c r="X20" s="168" t="s">
        <v>25</v>
      </c>
      <c r="Y20" s="162" t="s">
        <v>26</v>
      </c>
      <c r="Z20" s="165" t="s">
        <v>27</v>
      </c>
    </row>
    <row r="21" spans="2:26" ht="12.15" customHeight="1" x14ac:dyDescent="0.25">
      <c r="B21" s="13">
        <v>5</v>
      </c>
      <c r="C21" s="14">
        <v>107</v>
      </c>
      <c r="D21" s="90" t="s">
        <v>66</v>
      </c>
      <c r="E21" s="91"/>
      <c r="F21" s="90" t="s">
        <v>66</v>
      </c>
      <c r="G21" s="119"/>
      <c r="H21" s="120"/>
      <c r="I21" s="15" t="str">
        <f t="shared" si="0"/>
        <v>Yes</v>
      </c>
      <c r="J21" s="16" t="str">
        <f t="shared" si="1"/>
        <v>Teaching</v>
      </c>
      <c r="K21" s="17">
        <f t="shared" si="2"/>
        <v>1</v>
      </c>
      <c r="L21" s="14">
        <v>74</v>
      </c>
      <c r="M21" s="18">
        <f t="shared" si="3"/>
        <v>13</v>
      </c>
      <c r="N21" s="19"/>
      <c r="O21" s="174"/>
      <c r="P21" s="175"/>
      <c r="Q21" s="176"/>
      <c r="R21" s="181"/>
      <c r="S21" s="169"/>
      <c r="T21" s="169"/>
      <c r="U21" s="169"/>
      <c r="V21" s="169"/>
      <c r="W21" s="169"/>
      <c r="X21" s="169"/>
      <c r="Y21" s="163"/>
      <c r="Z21" s="166"/>
    </row>
    <row r="22" spans="2:26" ht="12.15" customHeight="1" x14ac:dyDescent="0.25">
      <c r="B22" s="13">
        <v>6</v>
      </c>
      <c r="C22" s="14">
        <v>97</v>
      </c>
      <c r="D22" s="90" t="s">
        <v>66</v>
      </c>
      <c r="E22" s="91"/>
      <c r="F22" s="90" t="s">
        <v>66</v>
      </c>
      <c r="G22" s="119"/>
      <c r="H22" s="120"/>
      <c r="I22" s="15" t="str">
        <f t="shared" si="0"/>
        <v>Yes</v>
      </c>
      <c r="J22" s="16" t="str">
        <f t="shared" si="1"/>
        <v>Teaching</v>
      </c>
      <c r="K22" s="17">
        <f t="shared" si="2"/>
        <v>1</v>
      </c>
      <c r="L22" s="14">
        <v>71</v>
      </c>
      <c r="M22" s="18">
        <f t="shared" si="3"/>
        <v>13</v>
      </c>
      <c r="O22" s="177"/>
      <c r="P22" s="178"/>
      <c r="Q22" s="179"/>
      <c r="R22" s="182"/>
      <c r="S22" s="170"/>
      <c r="T22" s="170"/>
      <c r="U22" s="170"/>
      <c r="V22" s="170"/>
      <c r="W22" s="170"/>
      <c r="X22" s="170"/>
      <c r="Y22" s="164"/>
      <c r="Z22" s="167"/>
    </row>
    <row r="23" spans="2:26" ht="12.15" customHeight="1" x14ac:dyDescent="0.25">
      <c r="B23" s="13">
        <v>7</v>
      </c>
      <c r="C23" s="14">
        <v>104</v>
      </c>
      <c r="D23" s="90" t="s">
        <v>66</v>
      </c>
      <c r="E23" s="91"/>
      <c r="F23" s="90" t="s">
        <v>67</v>
      </c>
      <c r="G23" s="119"/>
      <c r="H23" s="120"/>
      <c r="I23" s="15" t="str">
        <f t="shared" si="0"/>
        <v>Yes</v>
      </c>
      <c r="J23" s="16" t="str">
        <f t="shared" si="1"/>
        <v>Teaching</v>
      </c>
      <c r="K23" s="17">
        <f t="shared" si="2"/>
        <v>1</v>
      </c>
      <c r="L23" s="14">
        <v>71</v>
      </c>
      <c r="M23" s="18">
        <f t="shared" si="3"/>
        <v>13</v>
      </c>
      <c r="O23" s="156" t="s">
        <v>28</v>
      </c>
      <c r="P23" s="157"/>
      <c r="Q23" s="158"/>
      <c r="R23" s="9">
        <v>97</v>
      </c>
      <c r="S23" s="10">
        <v>87</v>
      </c>
      <c r="T23" s="10">
        <v>89</v>
      </c>
      <c r="U23" s="10">
        <v>87</v>
      </c>
      <c r="V23" s="10">
        <v>89</v>
      </c>
      <c r="W23" s="10">
        <v>90</v>
      </c>
      <c r="X23" s="10">
        <v>90</v>
      </c>
      <c r="Y23" s="11">
        <v>66</v>
      </c>
      <c r="Z23" s="20">
        <f>SUM(R23:Y23)</f>
        <v>695</v>
      </c>
    </row>
    <row r="24" spans="2:26" ht="12.15" customHeight="1" x14ac:dyDescent="0.25">
      <c r="B24" s="13">
        <v>8</v>
      </c>
      <c r="C24" s="14">
        <v>105</v>
      </c>
      <c r="D24" s="90" t="s">
        <v>66</v>
      </c>
      <c r="E24" s="91"/>
      <c r="F24" s="90" t="s">
        <v>66</v>
      </c>
      <c r="G24" s="119"/>
      <c r="H24" s="120"/>
      <c r="I24" s="15" t="str">
        <f t="shared" si="0"/>
        <v>Yes</v>
      </c>
      <c r="J24" s="16" t="str">
        <f t="shared" si="1"/>
        <v>Teaching</v>
      </c>
      <c r="K24" s="17">
        <f t="shared" si="2"/>
        <v>1</v>
      </c>
      <c r="L24" s="14">
        <v>71</v>
      </c>
      <c r="M24" s="18">
        <f t="shared" si="3"/>
        <v>13</v>
      </c>
      <c r="O24" s="159" t="s">
        <v>29</v>
      </c>
      <c r="P24" s="160"/>
      <c r="Q24" s="161"/>
      <c r="R24" s="21">
        <f t="shared" ref="R24:T24" si="4">IF(R23=0,0,1)</f>
        <v>1</v>
      </c>
      <c r="S24" s="22">
        <f t="shared" si="4"/>
        <v>1</v>
      </c>
      <c r="T24" s="22">
        <f t="shared" si="4"/>
        <v>1</v>
      </c>
      <c r="U24" s="22"/>
      <c r="V24" s="22"/>
      <c r="W24" s="22"/>
      <c r="X24" s="22"/>
      <c r="Y24" s="23">
        <f t="shared" ref="Y24" si="5">IF(Y23=0,0,1)</f>
        <v>1</v>
      </c>
      <c r="Z24" s="24">
        <f>Z25/Z23</f>
        <v>0.48776978417266187</v>
      </c>
    </row>
    <row r="25" spans="2:26" ht="12.15" customHeight="1" x14ac:dyDescent="0.25">
      <c r="B25" s="13">
        <v>9</v>
      </c>
      <c r="C25" s="14">
        <v>50</v>
      </c>
      <c r="D25" s="90" t="s">
        <v>66</v>
      </c>
      <c r="E25" s="91"/>
      <c r="F25" s="90" t="s">
        <v>68</v>
      </c>
      <c r="G25" s="119"/>
      <c r="H25" s="120"/>
      <c r="I25" s="15" t="str">
        <f t="shared" si="0"/>
        <v>Yes</v>
      </c>
      <c r="J25" s="16" t="str">
        <f t="shared" si="1"/>
        <v>Teaching</v>
      </c>
      <c r="K25" s="17">
        <f t="shared" si="2"/>
        <v>1</v>
      </c>
      <c r="L25" s="14">
        <v>67</v>
      </c>
      <c r="M25" s="18">
        <f t="shared" si="3"/>
        <v>12</v>
      </c>
      <c r="O25" s="139" t="s">
        <v>30</v>
      </c>
      <c r="P25" s="140"/>
      <c r="Q25" s="141"/>
      <c r="R25" s="25">
        <f>ROUNDUP(R23*R24,0)</f>
        <v>97</v>
      </c>
      <c r="S25" s="26">
        <f t="shared" ref="S25:Y25" si="6">ROUNDUP(S23*S24,0)</f>
        <v>87</v>
      </c>
      <c r="T25" s="26">
        <f t="shared" si="6"/>
        <v>89</v>
      </c>
      <c r="U25" s="26">
        <f t="shared" si="6"/>
        <v>0</v>
      </c>
      <c r="V25" s="26">
        <f t="shared" si="6"/>
        <v>0</v>
      </c>
      <c r="W25" s="26">
        <f t="shared" si="6"/>
        <v>0</v>
      </c>
      <c r="X25" s="26">
        <f t="shared" si="6"/>
        <v>0</v>
      </c>
      <c r="Y25" s="27">
        <f t="shared" si="6"/>
        <v>66</v>
      </c>
      <c r="Z25" s="28">
        <f>SUM(R25:Y25)</f>
        <v>339</v>
      </c>
    </row>
    <row r="26" spans="2:26" ht="12.15" customHeight="1" x14ac:dyDescent="0.25">
      <c r="B26" s="13">
        <v>10</v>
      </c>
      <c r="C26" s="14">
        <v>122</v>
      </c>
      <c r="D26" s="90" t="s">
        <v>66</v>
      </c>
      <c r="E26" s="91"/>
      <c r="F26" s="90" t="s">
        <v>69</v>
      </c>
      <c r="G26" s="119"/>
      <c r="H26" s="120"/>
      <c r="I26" s="15" t="str">
        <f t="shared" si="0"/>
        <v>Yes</v>
      </c>
      <c r="J26" s="16" t="str">
        <f t="shared" si="1"/>
        <v>Teaching</v>
      </c>
      <c r="K26" s="17">
        <f t="shared" si="2"/>
        <v>1</v>
      </c>
      <c r="L26" s="14">
        <v>66</v>
      </c>
      <c r="M26" s="18">
        <f t="shared" si="3"/>
        <v>12</v>
      </c>
      <c r="O26" s="136" t="s">
        <v>31</v>
      </c>
      <c r="P26" s="137"/>
      <c r="Q26" s="138"/>
      <c r="R26" s="9">
        <f t="shared" ref="R26:Y26" si="7">IF(R24=0,0,ROUNDDOWN(AVERAGEIFS($M$17:$M$66,$M$17:$M$66,"&lt;&gt;0",$J$17:$J$66,"Teaching",$I$17:$I$66,"Yes"),0))</f>
        <v>10</v>
      </c>
      <c r="S26" s="10">
        <f t="shared" si="7"/>
        <v>10</v>
      </c>
      <c r="T26" s="10">
        <f t="shared" si="7"/>
        <v>10</v>
      </c>
      <c r="U26" s="10">
        <f t="shared" si="7"/>
        <v>0</v>
      </c>
      <c r="V26" s="10">
        <f t="shared" si="7"/>
        <v>0</v>
      </c>
      <c r="W26" s="10">
        <f t="shared" si="7"/>
        <v>0</v>
      </c>
      <c r="X26" s="10">
        <f t="shared" si="7"/>
        <v>0</v>
      </c>
      <c r="Y26" s="11">
        <f t="shared" si="7"/>
        <v>10</v>
      </c>
      <c r="Z26" s="29">
        <f>AVERAGEIFS(R26:Y26,R26:Y26,"&gt;0")</f>
        <v>10</v>
      </c>
    </row>
    <row r="27" spans="2:26" ht="12.15" customHeight="1" x14ac:dyDescent="0.25">
      <c r="B27" s="13">
        <v>11</v>
      </c>
      <c r="C27" s="14">
        <v>123</v>
      </c>
      <c r="D27" s="90" t="s">
        <v>66</v>
      </c>
      <c r="E27" s="91"/>
      <c r="F27" s="90" t="s">
        <v>69</v>
      </c>
      <c r="G27" s="119"/>
      <c r="H27" s="120"/>
      <c r="I27" s="15" t="str">
        <f t="shared" si="0"/>
        <v>Yes</v>
      </c>
      <c r="J27" s="16" t="str">
        <f t="shared" si="1"/>
        <v>Teaching</v>
      </c>
      <c r="K27" s="17">
        <f t="shared" si="2"/>
        <v>1</v>
      </c>
      <c r="L27" s="14">
        <v>66</v>
      </c>
      <c r="M27" s="18">
        <f t="shared" si="3"/>
        <v>12</v>
      </c>
      <c r="O27" s="139" t="s">
        <v>32</v>
      </c>
      <c r="P27" s="140"/>
      <c r="Q27" s="141"/>
      <c r="R27" s="30">
        <f>IFERROR(ROUNDUP(R25/R26,0),0)</f>
        <v>10</v>
      </c>
      <c r="S27" s="31">
        <f t="shared" ref="S27:Y27" si="8">IFERROR(ROUNDUP(S25/S26,0),0)</f>
        <v>9</v>
      </c>
      <c r="T27" s="31">
        <f t="shared" si="8"/>
        <v>9</v>
      </c>
      <c r="U27" s="31">
        <f t="shared" si="8"/>
        <v>0</v>
      </c>
      <c r="V27" s="31">
        <f t="shared" si="8"/>
        <v>0</v>
      </c>
      <c r="W27" s="31">
        <f t="shared" si="8"/>
        <v>0</v>
      </c>
      <c r="X27" s="31">
        <f t="shared" si="8"/>
        <v>0</v>
      </c>
      <c r="Y27" s="32">
        <f t="shared" si="8"/>
        <v>7</v>
      </c>
      <c r="Z27" s="28">
        <f>SUM(R27:Y27)</f>
        <v>35</v>
      </c>
    </row>
    <row r="28" spans="2:26" ht="12.15" customHeight="1" x14ac:dyDescent="0.25">
      <c r="B28" s="13">
        <v>12</v>
      </c>
      <c r="C28" s="14">
        <v>124</v>
      </c>
      <c r="D28" s="90" t="s">
        <v>66</v>
      </c>
      <c r="E28" s="91"/>
      <c r="F28" s="90" t="s">
        <v>69</v>
      </c>
      <c r="G28" s="119"/>
      <c r="H28" s="120"/>
      <c r="I28" s="15" t="str">
        <f t="shared" si="0"/>
        <v>Yes</v>
      </c>
      <c r="J28" s="16" t="str">
        <f t="shared" si="1"/>
        <v>Teaching</v>
      </c>
      <c r="K28" s="17">
        <f t="shared" si="2"/>
        <v>1</v>
      </c>
      <c r="L28" s="14">
        <v>66</v>
      </c>
      <c r="M28" s="18">
        <f t="shared" si="3"/>
        <v>12</v>
      </c>
    </row>
    <row r="29" spans="2:26" ht="12.15" customHeight="1" x14ac:dyDescent="0.25">
      <c r="B29" s="13">
        <v>13</v>
      </c>
      <c r="C29" s="14">
        <v>49</v>
      </c>
      <c r="D29" s="90" t="s">
        <v>66</v>
      </c>
      <c r="E29" s="91"/>
      <c r="F29" s="90" t="s">
        <v>70</v>
      </c>
      <c r="G29" s="119"/>
      <c r="H29" s="120"/>
      <c r="I29" s="15" t="str">
        <f t="shared" si="0"/>
        <v>Yes</v>
      </c>
      <c r="J29" s="16" t="str">
        <f t="shared" si="1"/>
        <v>Teaching</v>
      </c>
      <c r="K29" s="17">
        <f t="shared" si="2"/>
        <v>1</v>
      </c>
      <c r="L29" s="14">
        <v>65</v>
      </c>
      <c r="M29" s="18">
        <f t="shared" si="3"/>
        <v>12</v>
      </c>
      <c r="O29" s="136" t="s">
        <v>33</v>
      </c>
      <c r="P29" s="137"/>
      <c r="Q29" s="138"/>
      <c r="R29" s="142">
        <f>SUM(R27:Y27)</f>
        <v>35</v>
      </c>
      <c r="S29" s="143"/>
      <c r="T29" s="144"/>
      <c r="U29" s="145" t="s">
        <v>34</v>
      </c>
      <c r="V29" s="137"/>
      <c r="W29" s="138"/>
      <c r="X29" s="146">
        <f>J70</f>
        <v>31</v>
      </c>
      <c r="Y29" s="147"/>
      <c r="Z29" s="148"/>
    </row>
    <row r="30" spans="2:26" ht="12.15" customHeight="1" x14ac:dyDescent="0.25">
      <c r="B30" s="13">
        <v>14</v>
      </c>
      <c r="C30" s="14">
        <v>29</v>
      </c>
      <c r="D30" s="90" t="s">
        <v>66</v>
      </c>
      <c r="E30" s="91"/>
      <c r="F30" s="90" t="s">
        <v>66</v>
      </c>
      <c r="G30" s="119"/>
      <c r="H30" s="120"/>
      <c r="I30" s="15" t="str">
        <f t="shared" si="0"/>
        <v>Yes</v>
      </c>
      <c r="J30" s="16" t="str">
        <f t="shared" si="1"/>
        <v>Teaching</v>
      </c>
      <c r="K30" s="17">
        <f t="shared" si="2"/>
        <v>1</v>
      </c>
      <c r="L30" s="14">
        <v>64</v>
      </c>
      <c r="M30" s="18">
        <f t="shared" si="3"/>
        <v>11</v>
      </c>
      <c r="N30" s="19"/>
      <c r="O30" s="139" t="s">
        <v>35</v>
      </c>
      <c r="P30" s="140"/>
      <c r="Q30" s="141"/>
      <c r="R30" s="149">
        <f>IF((X29-R29)&gt;0,"+"&amp;X29-R29,X29-R29)</f>
        <v>-4</v>
      </c>
      <c r="S30" s="150"/>
      <c r="T30" s="151"/>
      <c r="U30" s="152" t="s">
        <v>36</v>
      </c>
      <c r="V30" s="140"/>
      <c r="W30" s="141"/>
      <c r="X30" s="153">
        <f>IF((R30/X29)&gt;0,"+"&amp;ROUND(((R30/X29)*100),0)&amp;"%",R30/X29)</f>
        <v>-0.12903225806451613</v>
      </c>
      <c r="Y30" s="154"/>
      <c r="Z30" s="155"/>
    </row>
    <row r="31" spans="2:26" ht="12.15" customHeight="1" x14ac:dyDescent="0.25">
      <c r="B31" s="13">
        <v>15</v>
      </c>
      <c r="C31" s="14">
        <v>28</v>
      </c>
      <c r="D31" s="90" t="s">
        <v>66</v>
      </c>
      <c r="E31" s="91"/>
      <c r="F31" s="90" t="s">
        <v>71</v>
      </c>
      <c r="G31" s="119"/>
      <c r="H31" s="120"/>
      <c r="I31" s="15" t="str">
        <f t="shared" si="0"/>
        <v>Yes</v>
      </c>
      <c r="J31" s="16" t="str">
        <f t="shared" si="1"/>
        <v>Teaching</v>
      </c>
      <c r="K31" s="17">
        <f t="shared" si="2"/>
        <v>1</v>
      </c>
      <c r="L31" s="14">
        <v>63</v>
      </c>
      <c r="M31" s="18">
        <f t="shared" si="3"/>
        <v>11</v>
      </c>
      <c r="O31" s="33"/>
    </row>
    <row r="32" spans="2:26" ht="12.15" customHeight="1" x14ac:dyDescent="0.25">
      <c r="B32" s="13">
        <v>16</v>
      </c>
      <c r="C32" s="14">
        <v>15</v>
      </c>
      <c r="D32" s="90" t="s">
        <v>66</v>
      </c>
      <c r="E32" s="91"/>
      <c r="F32" s="90" t="s">
        <v>66</v>
      </c>
      <c r="G32" s="119"/>
      <c r="H32" s="120"/>
      <c r="I32" s="15" t="str">
        <f t="shared" si="0"/>
        <v>Yes</v>
      </c>
      <c r="J32" s="16" t="str">
        <f t="shared" si="1"/>
        <v>Teaching</v>
      </c>
      <c r="K32" s="17">
        <f t="shared" si="2"/>
        <v>1</v>
      </c>
      <c r="L32" s="14">
        <v>62</v>
      </c>
      <c r="M32" s="18">
        <f t="shared" si="3"/>
        <v>11</v>
      </c>
      <c r="O32" s="136" t="s">
        <v>37</v>
      </c>
      <c r="P32" s="137"/>
      <c r="Q32" s="138"/>
      <c r="R32" s="9">
        <f>IF(R27=0,0,2)</f>
        <v>2</v>
      </c>
      <c r="S32" s="10">
        <f t="shared" ref="S32:Y32" si="9">IF(S27=0,0,1)</f>
        <v>1</v>
      </c>
      <c r="T32" s="10">
        <f t="shared" si="9"/>
        <v>1</v>
      </c>
      <c r="U32" s="10">
        <f t="shared" si="9"/>
        <v>0</v>
      </c>
      <c r="V32" s="10">
        <f t="shared" si="9"/>
        <v>0</v>
      </c>
      <c r="W32" s="10">
        <f t="shared" si="9"/>
        <v>0</v>
      </c>
      <c r="X32" s="10">
        <f t="shared" si="9"/>
        <v>0</v>
      </c>
      <c r="Y32" s="11">
        <f t="shared" si="9"/>
        <v>1</v>
      </c>
      <c r="Z32" s="29">
        <f>ROUND(AVERAGEIFS(R32:Y32,R32:Y32,"&gt;0"),1)</f>
        <v>1.3</v>
      </c>
    </row>
    <row r="33" spans="2:26" ht="12.15" customHeight="1" x14ac:dyDescent="0.25">
      <c r="B33" s="13">
        <v>17</v>
      </c>
      <c r="C33" s="14">
        <v>16</v>
      </c>
      <c r="D33" s="90" t="s">
        <v>66</v>
      </c>
      <c r="E33" s="91"/>
      <c r="F33" s="90" t="s">
        <v>66</v>
      </c>
      <c r="G33" s="119"/>
      <c r="H33" s="120"/>
      <c r="I33" s="15" t="str">
        <f t="shared" si="0"/>
        <v>Yes</v>
      </c>
      <c r="J33" s="16" t="str">
        <f t="shared" si="1"/>
        <v>Teaching</v>
      </c>
      <c r="K33" s="17">
        <f t="shared" si="2"/>
        <v>1</v>
      </c>
      <c r="L33" s="14">
        <v>62</v>
      </c>
      <c r="M33" s="18">
        <f t="shared" si="3"/>
        <v>11</v>
      </c>
      <c r="O33" s="139" t="s">
        <v>38</v>
      </c>
      <c r="P33" s="140"/>
      <c r="Q33" s="141"/>
      <c r="R33" s="30">
        <f t="shared" ref="R33:Y33" si="10">R32*R27</f>
        <v>20</v>
      </c>
      <c r="S33" s="31">
        <f t="shared" si="10"/>
        <v>9</v>
      </c>
      <c r="T33" s="31">
        <f t="shared" si="10"/>
        <v>9</v>
      </c>
      <c r="U33" s="31">
        <f t="shared" si="10"/>
        <v>0</v>
      </c>
      <c r="V33" s="31">
        <f t="shared" si="10"/>
        <v>0</v>
      </c>
      <c r="W33" s="31">
        <f t="shared" si="10"/>
        <v>0</v>
      </c>
      <c r="X33" s="31">
        <f t="shared" si="10"/>
        <v>0</v>
      </c>
      <c r="Y33" s="32">
        <f t="shared" si="10"/>
        <v>7</v>
      </c>
      <c r="Z33" s="34">
        <f>SUM(R33:Y33)</f>
        <v>45</v>
      </c>
    </row>
    <row r="34" spans="2:26" ht="12.15" customHeight="1" x14ac:dyDescent="0.25">
      <c r="B34" s="13">
        <v>18</v>
      </c>
      <c r="C34" s="14">
        <v>17</v>
      </c>
      <c r="D34" s="90" t="s">
        <v>66</v>
      </c>
      <c r="E34" s="91"/>
      <c r="F34" s="90" t="s">
        <v>66</v>
      </c>
      <c r="G34" s="119"/>
      <c r="H34" s="120"/>
      <c r="I34" s="15" t="str">
        <f t="shared" si="0"/>
        <v>Yes</v>
      </c>
      <c r="J34" s="16" t="str">
        <f t="shared" si="1"/>
        <v>Teaching</v>
      </c>
      <c r="K34" s="17">
        <f t="shared" si="2"/>
        <v>1</v>
      </c>
      <c r="L34" s="14">
        <v>62</v>
      </c>
      <c r="M34" s="18">
        <f t="shared" si="3"/>
        <v>11</v>
      </c>
    </row>
    <row r="35" spans="2:26" ht="12.15" customHeight="1" x14ac:dyDescent="0.25">
      <c r="B35" s="13">
        <v>19</v>
      </c>
      <c r="C35" s="14">
        <v>18</v>
      </c>
      <c r="D35" s="90" t="s">
        <v>66</v>
      </c>
      <c r="E35" s="91"/>
      <c r="F35" s="90" t="s">
        <v>66</v>
      </c>
      <c r="G35" s="119"/>
      <c r="H35" s="120"/>
      <c r="I35" s="15" t="str">
        <f t="shared" si="0"/>
        <v>Yes</v>
      </c>
      <c r="J35" s="16" t="str">
        <f t="shared" si="1"/>
        <v>Teaching</v>
      </c>
      <c r="K35" s="17">
        <f t="shared" si="2"/>
        <v>1</v>
      </c>
      <c r="L35" s="14">
        <v>62</v>
      </c>
      <c r="M35" s="18">
        <f t="shared" si="3"/>
        <v>11</v>
      </c>
      <c r="O35" s="133" t="s">
        <v>39</v>
      </c>
      <c r="P35" s="134"/>
      <c r="Q35" s="134"/>
      <c r="R35" s="134"/>
      <c r="S35" s="135"/>
      <c r="T35" s="35">
        <f>SUM(R25:Y25)</f>
        <v>339</v>
      </c>
      <c r="U35" s="133" t="s">
        <v>40</v>
      </c>
      <c r="V35" s="134"/>
      <c r="W35" s="134"/>
      <c r="X35" s="134"/>
      <c r="Y35" s="135"/>
      <c r="Z35" s="35">
        <f>SUM(R33:Y33)</f>
        <v>45</v>
      </c>
    </row>
    <row r="36" spans="2:26" ht="12.15" customHeight="1" x14ac:dyDescent="0.25">
      <c r="B36" s="13">
        <v>20</v>
      </c>
      <c r="C36" s="14">
        <v>19</v>
      </c>
      <c r="D36" s="90" t="s">
        <v>66</v>
      </c>
      <c r="E36" s="91"/>
      <c r="F36" s="90" t="s">
        <v>72</v>
      </c>
      <c r="G36" s="119"/>
      <c r="H36" s="120"/>
      <c r="I36" s="15" t="str">
        <f t="shared" si="0"/>
        <v>Yes</v>
      </c>
      <c r="J36" s="16" t="str">
        <f t="shared" si="1"/>
        <v>Teaching</v>
      </c>
      <c r="K36" s="17">
        <f t="shared" si="2"/>
        <v>1</v>
      </c>
      <c r="L36" s="14">
        <v>62</v>
      </c>
      <c r="M36" s="18">
        <f t="shared" si="3"/>
        <v>11</v>
      </c>
      <c r="O36" s="127" t="s">
        <v>41</v>
      </c>
      <c r="P36" s="128"/>
      <c r="Q36" s="128"/>
      <c r="R36" s="128"/>
      <c r="S36" s="129"/>
      <c r="T36" s="36">
        <f>T35-M70</f>
        <v>7</v>
      </c>
      <c r="U36" s="127" t="s">
        <v>42</v>
      </c>
      <c r="V36" s="128"/>
      <c r="W36" s="128"/>
      <c r="X36" s="128"/>
      <c r="Y36" s="129"/>
      <c r="Z36" s="36">
        <f>SUM(K70)</f>
        <v>31</v>
      </c>
    </row>
    <row r="37" spans="2:26" ht="12.15" customHeight="1" x14ac:dyDescent="0.25">
      <c r="B37" s="13">
        <v>21</v>
      </c>
      <c r="C37" s="14">
        <v>20</v>
      </c>
      <c r="D37" s="90" t="s">
        <v>66</v>
      </c>
      <c r="E37" s="91"/>
      <c r="F37" s="90" t="s">
        <v>72</v>
      </c>
      <c r="G37" s="119"/>
      <c r="H37" s="120"/>
      <c r="I37" s="15" t="str">
        <f t="shared" si="0"/>
        <v>Yes</v>
      </c>
      <c r="J37" s="16" t="str">
        <f t="shared" si="1"/>
        <v>Teaching</v>
      </c>
      <c r="K37" s="17">
        <f t="shared" si="2"/>
        <v>1</v>
      </c>
      <c r="L37" s="14">
        <v>61</v>
      </c>
      <c r="M37" s="18">
        <f t="shared" si="3"/>
        <v>11</v>
      </c>
      <c r="O37" s="130" t="s">
        <v>43</v>
      </c>
      <c r="P37" s="131"/>
      <c r="Q37" s="131"/>
      <c r="R37" s="131"/>
      <c r="S37" s="132"/>
      <c r="T37" s="37">
        <f>(R9+V9)-Z35</f>
        <v>21.099999999999994</v>
      </c>
      <c r="U37" s="130" t="s">
        <v>44</v>
      </c>
      <c r="V37" s="131"/>
      <c r="W37" s="131"/>
      <c r="X37" s="131"/>
      <c r="Y37" s="132"/>
      <c r="Z37" s="37">
        <f>(R9+V9)-Z36</f>
        <v>35.099999999999994</v>
      </c>
    </row>
    <row r="38" spans="2:26" ht="12.15" customHeight="1" x14ac:dyDescent="0.25">
      <c r="B38" s="13">
        <v>22</v>
      </c>
      <c r="C38" s="14">
        <v>95</v>
      </c>
      <c r="D38" s="90" t="s">
        <v>73</v>
      </c>
      <c r="E38" s="91"/>
      <c r="F38" s="90" t="s">
        <v>73</v>
      </c>
      <c r="G38" s="119"/>
      <c r="H38" s="120"/>
      <c r="I38" s="15" t="str">
        <f t="shared" si="0"/>
        <v>Yes</v>
      </c>
      <c r="J38" s="16" t="str">
        <f t="shared" si="1"/>
        <v>Teaching</v>
      </c>
      <c r="K38" s="17">
        <f t="shared" si="2"/>
        <v>1</v>
      </c>
      <c r="L38" s="14">
        <v>58</v>
      </c>
      <c r="M38" s="18">
        <f t="shared" si="3"/>
        <v>10</v>
      </c>
      <c r="O38"/>
      <c r="P38"/>
      <c r="Q38"/>
      <c r="R38"/>
      <c r="S38"/>
      <c r="T38"/>
    </row>
    <row r="39" spans="2:26" ht="12.15" customHeight="1" x14ac:dyDescent="0.25">
      <c r="B39" s="13">
        <v>23</v>
      </c>
      <c r="C39" s="14">
        <v>96</v>
      </c>
      <c r="D39" s="90" t="s">
        <v>66</v>
      </c>
      <c r="E39" s="91"/>
      <c r="F39" s="90" t="s">
        <v>66</v>
      </c>
      <c r="G39" s="119"/>
      <c r="H39" s="120"/>
      <c r="I39" s="15" t="str">
        <f t="shared" si="0"/>
        <v>Yes</v>
      </c>
      <c r="J39" s="16" t="str">
        <f t="shared" si="1"/>
        <v>Teaching</v>
      </c>
      <c r="K39" s="17">
        <f t="shared" si="2"/>
        <v>1</v>
      </c>
      <c r="L39" s="14">
        <v>58</v>
      </c>
      <c r="M39" s="18">
        <f t="shared" si="3"/>
        <v>10</v>
      </c>
      <c r="O39" s="121" t="s">
        <v>45</v>
      </c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</row>
    <row r="40" spans="2:26" ht="12.15" customHeight="1" x14ac:dyDescent="0.25">
      <c r="B40" s="13">
        <v>24</v>
      </c>
      <c r="C40" s="14">
        <v>38</v>
      </c>
      <c r="D40" s="90" t="s">
        <v>66</v>
      </c>
      <c r="E40" s="91"/>
      <c r="F40" s="90" t="s">
        <v>66</v>
      </c>
      <c r="G40" s="119"/>
      <c r="H40" s="120"/>
      <c r="I40" s="15" t="str">
        <f t="shared" si="0"/>
        <v>Yes</v>
      </c>
      <c r="J40" s="16" t="str">
        <f t="shared" si="1"/>
        <v>Teaching</v>
      </c>
      <c r="K40" s="17">
        <f t="shared" si="2"/>
        <v>1</v>
      </c>
      <c r="L40" s="14">
        <v>56</v>
      </c>
      <c r="M40" s="18">
        <f t="shared" si="3"/>
        <v>10</v>
      </c>
      <c r="O40" s="124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6"/>
    </row>
    <row r="41" spans="2:26" ht="12.15" customHeight="1" x14ac:dyDescent="0.25">
      <c r="B41" s="13">
        <v>25</v>
      </c>
      <c r="C41" s="14">
        <v>37</v>
      </c>
      <c r="D41" s="90" t="s">
        <v>66</v>
      </c>
      <c r="E41" s="91"/>
      <c r="F41" s="90" t="s">
        <v>66</v>
      </c>
      <c r="G41" s="119"/>
      <c r="H41" s="120"/>
      <c r="I41" s="15" t="str">
        <f t="shared" si="0"/>
        <v>Yes</v>
      </c>
      <c r="J41" s="16" t="str">
        <f t="shared" si="1"/>
        <v>Teaching</v>
      </c>
      <c r="K41" s="17">
        <f t="shared" si="2"/>
        <v>1</v>
      </c>
      <c r="L41" s="14">
        <v>55</v>
      </c>
      <c r="M41" s="18">
        <f t="shared" si="3"/>
        <v>10</v>
      </c>
      <c r="O41" s="67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9"/>
    </row>
    <row r="42" spans="2:26" ht="12.15" customHeight="1" x14ac:dyDescent="0.25">
      <c r="B42" s="13">
        <v>26</v>
      </c>
      <c r="C42" s="14" t="s">
        <v>74</v>
      </c>
      <c r="D42" s="90" t="s">
        <v>66</v>
      </c>
      <c r="E42" s="91"/>
      <c r="F42" s="90" t="s">
        <v>75</v>
      </c>
      <c r="G42" s="119"/>
      <c r="H42" s="120"/>
      <c r="I42" s="15" t="str">
        <f t="shared" si="0"/>
        <v>Yes</v>
      </c>
      <c r="J42" s="16" t="str">
        <f t="shared" si="1"/>
        <v>Teaching</v>
      </c>
      <c r="K42" s="17">
        <f t="shared" si="2"/>
        <v>1</v>
      </c>
      <c r="L42" s="14">
        <v>52</v>
      </c>
      <c r="M42" s="18">
        <f t="shared" si="3"/>
        <v>9</v>
      </c>
      <c r="O42" s="70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2"/>
    </row>
    <row r="43" spans="2:26" ht="12.15" customHeight="1" x14ac:dyDescent="0.25">
      <c r="B43" s="13">
        <v>27</v>
      </c>
      <c r="C43" s="14">
        <v>114</v>
      </c>
      <c r="D43" s="90" t="s">
        <v>76</v>
      </c>
      <c r="E43" s="91"/>
      <c r="F43" s="90" t="s">
        <v>77</v>
      </c>
      <c r="G43" s="119"/>
      <c r="H43" s="120"/>
      <c r="I43" s="15" t="str">
        <f t="shared" si="0"/>
        <v>Yes</v>
      </c>
      <c r="J43" s="16" t="str">
        <f t="shared" si="1"/>
        <v>Teaching</v>
      </c>
      <c r="K43" s="17">
        <f t="shared" si="2"/>
        <v>1</v>
      </c>
      <c r="L43" s="14">
        <v>52</v>
      </c>
      <c r="M43" s="18">
        <f t="shared" si="3"/>
        <v>9</v>
      </c>
      <c r="O43" s="70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</row>
    <row r="44" spans="2:26" ht="12.15" customHeight="1" x14ac:dyDescent="0.25">
      <c r="B44" s="13">
        <v>28</v>
      </c>
      <c r="C44" s="14">
        <v>115</v>
      </c>
      <c r="D44" s="90" t="s">
        <v>76</v>
      </c>
      <c r="E44" s="91"/>
      <c r="F44" s="90" t="s">
        <v>76</v>
      </c>
      <c r="G44" s="119"/>
      <c r="H44" s="120"/>
      <c r="I44" s="15" t="str">
        <f t="shared" si="0"/>
        <v>Yes</v>
      </c>
      <c r="J44" s="16" t="str">
        <f t="shared" si="1"/>
        <v>Teaching</v>
      </c>
      <c r="K44" s="17">
        <f t="shared" si="2"/>
        <v>1</v>
      </c>
      <c r="L44" s="14">
        <v>52</v>
      </c>
      <c r="M44" s="18">
        <f t="shared" si="3"/>
        <v>9</v>
      </c>
      <c r="O44" s="70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2"/>
    </row>
    <row r="45" spans="2:26" ht="12.15" customHeight="1" x14ac:dyDescent="0.25">
      <c r="B45" s="13">
        <v>29</v>
      </c>
      <c r="C45" s="14" t="s">
        <v>78</v>
      </c>
      <c r="D45" s="90" t="s">
        <v>66</v>
      </c>
      <c r="E45" s="91"/>
      <c r="F45" s="90" t="s">
        <v>75</v>
      </c>
      <c r="G45" s="119"/>
      <c r="H45" s="120"/>
      <c r="I45" s="15" t="str">
        <f t="shared" si="0"/>
        <v>Yes</v>
      </c>
      <c r="J45" s="16" t="str">
        <f t="shared" si="1"/>
        <v>Teaching</v>
      </c>
      <c r="K45" s="17">
        <f t="shared" si="2"/>
        <v>1</v>
      </c>
      <c r="L45" s="14">
        <v>51</v>
      </c>
      <c r="M45" s="18">
        <f t="shared" si="3"/>
        <v>9</v>
      </c>
      <c r="O45" s="70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2"/>
    </row>
    <row r="46" spans="2:26" ht="12.15" customHeight="1" x14ac:dyDescent="0.25">
      <c r="B46" s="13">
        <v>30</v>
      </c>
      <c r="C46" s="14">
        <v>52</v>
      </c>
      <c r="D46" s="90" t="s">
        <v>66</v>
      </c>
      <c r="E46" s="91"/>
      <c r="F46" s="90" t="s">
        <v>70</v>
      </c>
      <c r="G46" s="119"/>
      <c r="H46" s="120"/>
      <c r="I46" s="15" t="str">
        <f t="shared" si="0"/>
        <v>Yes</v>
      </c>
      <c r="J46" s="16" t="str">
        <f t="shared" si="1"/>
        <v>Teaching</v>
      </c>
      <c r="K46" s="17">
        <f t="shared" si="2"/>
        <v>1</v>
      </c>
      <c r="L46" s="14">
        <v>51</v>
      </c>
      <c r="M46" s="18">
        <f t="shared" si="3"/>
        <v>9</v>
      </c>
      <c r="O46" s="70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2"/>
    </row>
    <row r="47" spans="2:26" ht="12.15" customHeight="1" x14ac:dyDescent="0.25">
      <c r="B47" s="13">
        <v>31</v>
      </c>
      <c r="C47" s="14">
        <v>118</v>
      </c>
      <c r="D47" s="90" t="s">
        <v>76</v>
      </c>
      <c r="E47" s="91"/>
      <c r="F47" s="90" t="s">
        <v>76</v>
      </c>
      <c r="G47" s="119"/>
      <c r="H47" s="120"/>
      <c r="I47" s="15" t="str">
        <f t="shared" si="0"/>
        <v>Yes</v>
      </c>
      <c r="J47" s="16" t="str">
        <f t="shared" si="1"/>
        <v>Teaching</v>
      </c>
      <c r="K47" s="17">
        <f t="shared" si="2"/>
        <v>1</v>
      </c>
      <c r="L47" s="14">
        <v>50</v>
      </c>
      <c r="M47" s="18">
        <f t="shared" si="3"/>
        <v>9</v>
      </c>
      <c r="O47" s="70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2"/>
    </row>
    <row r="48" spans="2:26" ht="12.15" customHeight="1" x14ac:dyDescent="0.25">
      <c r="B48" s="13">
        <v>32</v>
      </c>
      <c r="C48" s="14">
        <v>99</v>
      </c>
      <c r="D48" s="90" t="s">
        <v>66</v>
      </c>
      <c r="E48" s="91"/>
      <c r="F48" s="90" t="s">
        <v>66</v>
      </c>
      <c r="G48" s="119"/>
      <c r="H48" s="120"/>
      <c r="I48" s="15" t="str">
        <f t="shared" si="0"/>
        <v>Yes</v>
      </c>
      <c r="J48" s="16" t="str">
        <f t="shared" si="1"/>
        <v>Teaching</v>
      </c>
      <c r="K48" s="17">
        <f t="shared" si="2"/>
        <v>1</v>
      </c>
      <c r="L48" s="14">
        <v>46</v>
      </c>
      <c r="M48" s="18">
        <f t="shared" si="3"/>
        <v>8</v>
      </c>
      <c r="O48" s="70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2"/>
    </row>
    <row r="49" spans="2:40" ht="12.15" customHeight="1" x14ac:dyDescent="0.25">
      <c r="B49" s="13">
        <v>33</v>
      </c>
      <c r="C49" s="14">
        <v>110</v>
      </c>
      <c r="D49" s="90" t="s">
        <v>66</v>
      </c>
      <c r="E49" s="91"/>
      <c r="F49" s="90" t="s">
        <v>79</v>
      </c>
      <c r="G49" s="119"/>
      <c r="H49" s="120"/>
      <c r="I49" s="15" t="str">
        <f t="shared" si="0"/>
        <v>Yes</v>
      </c>
      <c r="J49" s="16" t="str">
        <f t="shared" si="1"/>
        <v>Teaching</v>
      </c>
      <c r="K49" s="17">
        <f t="shared" si="2"/>
        <v>1</v>
      </c>
      <c r="L49" s="14">
        <v>45</v>
      </c>
      <c r="M49" s="18">
        <f t="shared" si="3"/>
        <v>8</v>
      </c>
      <c r="O49" s="70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2"/>
    </row>
    <row r="50" spans="2:40" ht="12.15" customHeight="1" x14ac:dyDescent="0.25">
      <c r="B50" s="13">
        <v>34</v>
      </c>
      <c r="C50" s="14">
        <v>14</v>
      </c>
      <c r="D50" s="90" t="s">
        <v>66</v>
      </c>
      <c r="E50" s="91"/>
      <c r="F50" s="90" t="s">
        <v>80</v>
      </c>
      <c r="G50" s="119"/>
      <c r="H50" s="120"/>
      <c r="I50" s="15" t="str">
        <f t="shared" si="0"/>
        <v>Yes</v>
      </c>
      <c r="J50" s="16" t="str">
        <f t="shared" si="1"/>
        <v>Teaching</v>
      </c>
      <c r="K50" s="17">
        <f t="shared" si="2"/>
        <v>1</v>
      </c>
      <c r="L50" s="14">
        <v>42</v>
      </c>
      <c r="M50" s="18">
        <f t="shared" si="3"/>
        <v>7</v>
      </c>
      <c r="O50" s="70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2"/>
    </row>
    <row r="51" spans="2:40" ht="12.15" customHeight="1" x14ac:dyDescent="0.25">
      <c r="B51" s="13">
        <v>35</v>
      </c>
      <c r="C51" s="14">
        <v>39</v>
      </c>
      <c r="D51" s="90" t="s">
        <v>81</v>
      </c>
      <c r="E51" s="91"/>
      <c r="F51" s="90" t="s">
        <v>82</v>
      </c>
      <c r="G51" s="119"/>
      <c r="H51" s="120"/>
      <c r="I51" s="15" t="str">
        <f t="shared" si="0"/>
        <v>No</v>
      </c>
      <c r="J51" s="16" t="str">
        <f t="shared" si="1"/>
        <v>Teaching</v>
      </c>
      <c r="K51" s="17">
        <f t="shared" si="2"/>
        <v>1</v>
      </c>
      <c r="L51" s="14">
        <v>34</v>
      </c>
      <c r="M51" s="18">
        <f t="shared" si="3"/>
        <v>5</v>
      </c>
      <c r="O51" s="70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2"/>
    </row>
    <row r="52" spans="2:40" ht="12.15" customHeight="1" x14ac:dyDescent="0.25">
      <c r="B52" s="13">
        <v>36</v>
      </c>
      <c r="C52" s="14">
        <v>93</v>
      </c>
      <c r="D52" s="90" t="s">
        <v>81</v>
      </c>
      <c r="E52" s="91"/>
      <c r="F52" s="90" t="s">
        <v>83</v>
      </c>
      <c r="G52" s="119"/>
      <c r="H52" s="120"/>
      <c r="I52" s="15" t="str">
        <f t="shared" si="0"/>
        <v>No</v>
      </c>
      <c r="J52" s="16" t="str">
        <f t="shared" si="1"/>
        <v>Teaching</v>
      </c>
      <c r="K52" s="17">
        <f t="shared" si="2"/>
        <v>1</v>
      </c>
      <c r="L52" s="14">
        <v>28</v>
      </c>
      <c r="M52" s="18">
        <f t="shared" si="3"/>
        <v>4</v>
      </c>
      <c r="O52" s="73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5"/>
    </row>
    <row r="53" spans="2:40" ht="12.15" customHeight="1" x14ac:dyDescent="0.25">
      <c r="B53" s="13">
        <v>37</v>
      </c>
      <c r="C53" s="14" t="s">
        <v>84</v>
      </c>
      <c r="D53" s="90" t="s">
        <v>81</v>
      </c>
      <c r="E53" s="91"/>
      <c r="F53" s="90" t="s">
        <v>85</v>
      </c>
      <c r="G53" s="119"/>
      <c r="H53" s="120"/>
      <c r="I53" s="15" t="str">
        <f t="shared" si="0"/>
        <v>No</v>
      </c>
      <c r="J53" s="16" t="str">
        <f t="shared" si="1"/>
        <v>Teaching</v>
      </c>
      <c r="K53" s="17">
        <f t="shared" si="2"/>
        <v>1</v>
      </c>
      <c r="L53" s="14">
        <v>21</v>
      </c>
      <c r="M53" s="18">
        <f t="shared" si="3"/>
        <v>3</v>
      </c>
    </row>
    <row r="54" spans="2:40" ht="12.15" customHeight="1" x14ac:dyDescent="0.25">
      <c r="B54" s="13">
        <v>38</v>
      </c>
      <c r="C54" s="14" t="s">
        <v>86</v>
      </c>
      <c r="D54" s="90" t="s">
        <v>81</v>
      </c>
      <c r="E54" s="91"/>
      <c r="F54" s="90" t="s">
        <v>87</v>
      </c>
      <c r="G54" s="119"/>
      <c r="H54" s="120"/>
      <c r="I54" s="15" t="str">
        <f t="shared" si="0"/>
        <v>No</v>
      </c>
      <c r="J54" s="16" t="str">
        <f t="shared" si="1"/>
        <v>Teaching</v>
      </c>
      <c r="K54" s="17">
        <f t="shared" si="2"/>
        <v>1</v>
      </c>
      <c r="L54" s="14">
        <v>20</v>
      </c>
      <c r="M54" s="18">
        <f t="shared" si="3"/>
        <v>3</v>
      </c>
      <c r="O54" s="121" t="s">
        <v>46</v>
      </c>
      <c r="P54" s="122"/>
      <c r="Q54" s="122"/>
      <c r="R54" s="122"/>
      <c r="S54" s="122"/>
      <c r="T54" s="123"/>
      <c r="U54" s="121" t="s">
        <v>47</v>
      </c>
      <c r="V54" s="122"/>
      <c r="W54" s="122"/>
      <c r="X54" s="122"/>
      <c r="Y54" s="122"/>
      <c r="Z54" s="123"/>
    </row>
    <row r="55" spans="2:40" ht="12.15" customHeight="1" x14ac:dyDescent="0.25">
      <c r="B55" s="13">
        <v>39</v>
      </c>
      <c r="C55" s="14" t="s">
        <v>88</v>
      </c>
      <c r="D55" s="90" t="s">
        <v>81</v>
      </c>
      <c r="E55" s="91"/>
      <c r="F55" s="90" t="s">
        <v>83</v>
      </c>
      <c r="G55" s="119"/>
      <c r="H55" s="120"/>
      <c r="I55" s="15" t="str">
        <f t="shared" si="0"/>
        <v>No</v>
      </c>
      <c r="J55" s="16" t="str">
        <f t="shared" si="1"/>
        <v>Teaching</v>
      </c>
      <c r="K55" s="17">
        <f t="shared" si="2"/>
        <v>1</v>
      </c>
      <c r="L55" s="14">
        <v>20</v>
      </c>
      <c r="M55" s="18">
        <f t="shared" si="3"/>
        <v>3</v>
      </c>
      <c r="O55" s="124"/>
      <c r="P55" s="125"/>
      <c r="Q55" s="125"/>
      <c r="R55" s="125"/>
      <c r="S55" s="125"/>
      <c r="T55" s="126"/>
      <c r="U55" s="124"/>
      <c r="V55" s="125"/>
      <c r="W55" s="125"/>
      <c r="X55" s="125"/>
      <c r="Y55" s="125"/>
      <c r="Z55" s="126"/>
    </row>
    <row r="56" spans="2:40" ht="12.15" customHeight="1" x14ac:dyDescent="0.25">
      <c r="B56" s="13">
        <v>40</v>
      </c>
      <c r="C56" s="14">
        <v>90</v>
      </c>
      <c r="D56" s="90" t="s">
        <v>81</v>
      </c>
      <c r="E56" s="91"/>
      <c r="F56" s="90" t="s">
        <v>89</v>
      </c>
      <c r="G56" s="119"/>
      <c r="H56" s="120"/>
      <c r="I56" s="15" t="str">
        <f t="shared" si="0"/>
        <v>No</v>
      </c>
      <c r="J56" s="16" t="str">
        <f t="shared" si="1"/>
        <v>Teaching</v>
      </c>
      <c r="K56" s="17">
        <f t="shared" si="2"/>
        <v>1</v>
      </c>
      <c r="L56" s="14">
        <v>14</v>
      </c>
      <c r="M56" s="18">
        <f t="shared" si="3"/>
        <v>1</v>
      </c>
      <c r="O56" s="38"/>
      <c r="P56" s="39"/>
      <c r="Q56" s="39"/>
      <c r="R56" s="39"/>
      <c r="S56" s="39"/>
      <c r="T56" s="40"/>
      <c r="U56" s="38"/>
      <c r="V56" s="39"/>
      <c r="W56" s="39"/>
      <c r="X56" s="39"/>
      <c r="Y56" s="39"/>
      <c r="Z56" s="40"/>
    </row>
    <row r="57" spans="2:40" ht="12.15" customHeight="1" x14ac:dyDescent="0.25">
      <c r="B57" s="13">
        <v>41</v>
      </c>
      <c r="C57" s="14">
        <v>127</v>
      </c>
      <c r="D57" s="90" t="s">
        <v>81</v>
      </c>
      <c r="E57" s="91"/>
      <c r="F57" s="90" t="s">
        <v>90</v>
      </c>
      <c r="G57" s="119"/>
      <c r="H57" s="120"/>
      <c r="I57" s="15" t="str">
        <f t="shared" si="0"/>
        <v>No</v>
      </c>
      <c r="J57" s="16" t="str">
        <f t="shared" si="1"/>
        <v>Teaching</v>
      </c>
      <c r="K57" s="17">
        <f t="shared" si="2"/>
        <v>1</v>
      </c>
      <c r="L57" s="14">
        <v>10</v>
      </c>
      <c r="M57" s="18">
        <f t="shared" si="3"/>
        <v>1</v>
      </c>
      <c r="O57" s="19"/>
      <c r="T57" s="41"/>
      <c r="U57" s="19"/>
      <c r="Z57" s="41"/>
    </row>
    <row r="58" spans="2:40" ht="12.15" customHeight="1" x14ac:dyDescent="0.25">
      <c r="B58" s="13">
        <v>42</v>
      </c>
      <c r="C58" s="14" t="s">
        <v>91</v>
      </c>
      <c r="D58" s="90" t="s">
        <v>91</v>
      </c>
      <c r="E58" s="91"/>
      <c r="F58" s="90" t="s">
        <v>91</v>
      </c>
      <c r="G58" s="119"/>
      <c r="H58" s="120"/>
      <c r="I58" s="15">
        <f t="shared" si="0"/>
        <v>0</v>
      </c>
      <c r="J58" s="16" t="str">
        <f t="shared" si="1"/>
        <v/>
      </c>
      <c r="K58" s="17"/>
      <c r="L58" s="14" t="s">
        <v>91</v>
      </c>
      <c r="M58" s="18" t="str">
        <f t="shared" si="3"/>
        <v/>
      </c>
      <c r="O58" s="19"/>
      <c r="R58" s="1"/>
      <c r="S58" s="1"/>
      <c r="T58" s="41"/>
      <c r="U58" s="42"/>
      <c r="V58" s="1"/>
      <c r="W58" s="1" t="s">
        <v>48</v>
      </c>
      <c r="X58" s="1" t="s">
        <v>49</v>
      </c>
      <c r="Y58" s="1"/>
      <c r="Z58" s="43"/>
    </row>
    <row r="59" spans="2:40" ht="12.15" customHeight="1" x14ac:dyDescent="0.25">
      <c r="B59" s="13">
        <v>43</v>
      </c>
      <c r="C59" s="14" t="s">
        <v>91</v>
      </c>
      <c r="D59" s="90" t="s">
        <v>91</v>
      </c>
      <c r="E59" s="91"/>
      <c r="F59" s="90" t="s">
        <v>91</v>
      </c>
      <c r="G59" s="119"/>
      <c r="H59" s="120"/>
      <c r="I59" s="15">
        <f t="shared" si="0"/>
        <v>0</v>
      </c>
      <c r="J59" s="16" t="str">
        <f t="shared" si="1"/>
        <v/>
      </c>
      <c r="K59" s="17"/>
      <c r="L59" s="14" t="s">
        <v>91</v>
      </c>
      <c r="M59" s="18" t="str">
        <f t="shared" si="3"/>
        <v/>
      </c>
      <c r="O59" s="19"/>
      <c r="R59" s="1"/>
      <c r="S59" s="1"/>
      <c r="T59" s="41"/>
      <c r="U59" s="42"/>
      <c r="V59" s="1" t="s">
        <v>50</v>
      </c>
      <c r="W59" s="44">
        <f>R9+V9</f>
        <v>66.099999999999994</v>
      </c>
      <c r="X59" s="44">
        <f>Z9</f>
        <v>9.4</v>
      </c>
      <c r="Y59" s="1"/>
      <c r="Z59" s="43"/>
    </row>
    <row r="60" spans="2:40" ht="12.15" customHeight="1" x14ac:dyDescent="0.25">
      <c r="B60" s="13">
        <v>44</v>
      </c>
      <c r="C60" s="14" t="s">
        <v>91</v>
      </c>
      <c r="D60" s="90" t="s">
        <v>91</v>
      </c>
      <c r="E60" s="91"/>
      <c r="F60" s="90" t="s">
        <v>91</v>
      </c>
      <c r="G60" s="119"/>
      <c r="H60" s="120"/>
      <c r="I60" s="15">
        <f t="shared" si="0"/>
        <v>0</v>
      </c>
      <c r="J60" s="16" t="str">
        <f t="shared" si="1"/>
        <v/>
      </c>
      <c r="K60" s="17"/>
      <c r="L60" s="14" t="s">
        <v>91</v>
      </c>
      <c r="M60" s="18" t="str">
        <f t="shared" si="3"/>
        <v/>
      </c>
      <c r="O60" s="19"/>
      <c r="P60" s="3" t="s">
        <v>51</v>
      </c>
      <c r="Q60" s="3">
        <f>J70</f>
        <v>31</v>
      </c>
      <c r="R60" s="3">
        <f>J70</f>
        <v>31</v>
      </c>
      <c r="T60" s="41"/>
      <c r="U60" s="19"/>
      <c r="V60" s="3" t="s">
        <v>52</v>
      </c>
      <c r="W60" s="1">
        <f>Z36</f>
        <v>31</v>
      </c>
      <c r="X60" s="1">
        <f>K71</f>
        <v>9</v>
      </c>
      <c r="Z60" s="41"/>
    </row>
    <row r="61" spans="2:40" ht="12.15" customHeight="1" x14ac:dyDescent="0.25">
      <c r="B61" s="13">
        <v>45</v>
      </c>
      <c r="C61" s="14" t="s">
        <v>91</v>
      </c>
      <c r="D61" s="90" t="s">
        <v>91</v>
      </c>
      <c r="E61" s="91"/>
      <c r="F61" s="90" t="s">
        <v>91</v>
      </c>
      <c r="G61" s="119"/>
      <c r="H61" s="120"/>
      <c r="I61" s="15">
        <f t="shared" si="0"/>
        <v>0</v>
      </c>
      <c r="J61" s="16" t="str">
        <f t="shared" si="1"/>
        <v/>
      </c>
      <c r="K61" s="17"/>
      <c r="L61" s="14" t="s">
        <v>91</v>
      </c>
      <c r="M61" s="18" t="str">
        <f t="shared" si="3"/>
        <v/>
      </c>
      <c r="O61" s="19"/>
      <c r="P61" s="3" t="s">
        <v>53</v>
      </c>
      <c r="Q61" s="3">
        <f>R29</f>
        <v>35</v>
      </c>
      <c r="T61" s="41"/>
      <c r="U61" s="19"/>
      <c r="V61" s="3" t="s">
        <v>54</v>
      </c>
      <c r="W61" s="1">
        <f>Z35</f>
        <v>45</v>
      </c>
      <c r="X61" s="45">
        <f>X60</f>
        <v>9</v>
      </c>
      <c r="Z61" s="41"/>
      <c r="AC61" s="19"/>
      <c r="AN61" s="41"/>
    </row>
    <row r="62" spans="2:40" ht="12.15" customHeight="1" x14ac:dyDescent="0.25">
      <c r="B62" s="13">
        <v>46</v>
      </c>
      <c r="C62" s="14" t="s">
        <v>91</v>
      </c>
      <c r="D62" s="90" t="s">
        <v>91</v>
      </c>
      <c r="E62" s="91"/>
      <c r="F62" s="90" t="s">
        <v>91</v>
      </c>
      <c r="G62" s="119"/>
      <c r="H62" s="120"/>
      <c r="I62" s="15">
        <f t="shared" si="0"/>
        <v>0</v>
      </c>
      <c r="J62" s="16" t="str">
        <f t="shared" si="1"/>
        <v/>
      </c>
      <c r="K62" s="17"/>
      <c r="L62" s="14" t="s">
        <v>91</v>
      </c>
      <c r="M62" s="18" t="str">
        <f t="shared" si="3"/>
        <v/>
      </c>
      <c r="O62" s="19"/>
      <c r="T62" s="41"/>
      <c r="U62" s="19"/>
      <c r="Z62" s="41"/>
      <c r="AC62" s="19"/>
      <c r="AN62" s="41"/>
    </row>
    <row r="63" spans="2:40" ht="12.15" customHeight="1" x14ac:dyDescent="0.25">
      <c r="B63" s="13">
        <v>47</v>
      </c>
      <c r="C63" s="14" t="s">
        <v>91</v>
      </c>
      <c r="D63" s="90" t="s">
        <v>91</v>
      </c>
      <c r="E63" s="91"/>
      <c r="F63" s="90" t="s">
        <v>91</v>
      </c>
      <c r="G63" s="119"/>
      <c r="H63" s="120"/>
      <c r="I63" s="15">
        <f t="shared" si="0"/>
        <v>0</v>
      </c>
      <c r="J63" s="16" t="str">
        <f t="shared" si="1"/>
        <v/>
      </c>
      <c r="K63" s="17"/>
      <c r="L63" s="14" t="s">
        <v>91</v>
      </c>
      <c r="M63" s="18" t="str">
        <f t="shared" si="3"/>
        <v/>
      </c>
      <c r="O63" s="19"/>
      <c r="T63" s="41"/>
      <c r="U63" s="19"/>
      <c r="Z63" s="41"/>
      <c r="AC63" s="19"/>
      <c r="AN63" s="41"/>
    </row>
    <row r="64" spans="2:40" ht="12.15" customHeight="1" x14ac:dyDescent="0.25">
      <c r="B64" s="13">
        <v>48</v>
      </c>
      <c r="C64" s="14" t="s">
        <v>91</v>
      </c>
      <c r="D64" s="90" t="s">
        <v>91</v>
      </c>
      <c r="E64" s="91"/>
      <c r="F64" s="90" t="s">
        <v>91</v>
      </c>
      <c r="G64" s="119"/>
      <c r="H64" s="120"/>
      <c r="I64" s="15">
        <f t="shared" si="0"/>
        <v>0</v>
      </c>
      <c r="J64" s="16" t="str">
        <f t="shared" si="1"/>
        <v/>
      </c>
      <c r="K64" s="17"/>
      <c r="L64" s="14" t="s">
        <v>91</v>
      </c>
      <c r="M64" s="18" t="str">
        <f t="shared" si="3"/>
        <v/>
      </c>
      <c r="O64" s="19"/>
      <c r="T64" s="41"/>
      <c r="U64" s="19"/>
      <c r="Z64" s="41"/>
    </row>
    <row r="65" spans="2:26" ht="12.15" customHeight="1" x14ac:dyDescent="0.25">
      <c r="B65" s="13">
        <v>49</v>
      </c>
      <c r="C65" s="14" t="s">
        <v>91</v>
      </c>
      <c r="D65" s="90" t="s">
        <v>91</v>
      </c>
      <c r="E65" s="91"/>
      <c r="F65" s="90" t="s">
        <v>91</v>
      </c>
      <c r="G65" s="119"/>
      <c r="H65" s="120"/>
      <c r="I65" s="15">
        <f t="shared" si="0"/>
        <v>0</v>
      </c>
      <c r="J65" s="16" t="str">
        <f t="shared" si="1"/>
        <v/>
      </c>
      <c r="K65" s="17"/>
      <c r="L65" s="14" t="s">
        <v>91</v>
      </c>
      <c r="M65" s="18" t="str">
        <f t="shared" si="3"/>
        <v/>
      </c>
      <c r="O65" s="19"/>
      <c r="T65" s="41"/>
      <c r="U65" s="19"/>
      <c r="Z65" s="41"/>
    </row>
    <row r="66" spans="2:26" ht="12.15" customHeight="1" x14ac:dyDescent="0.25">
      <c r="B66" s="13">
        <v>50</v>
      </c>
      <c r="C66" s="14" t="s">
        <v>91</v>
      </c>
      <c r="D66" s="90" t="s">
        <v>91</v>
      </c>
      <c r="E66" s="91"/>
      <c r="F66" s="92" t="s">
        <v>91</v>
      </c>
      <c r="G66" s="93"/>
      <c r="H66" s="94"/>
      <c r="I66" s="46">
        <f t="shared" si="0"/>
        <v>0</v>
      </c>
      <c r="J66" s="47" t="str">
        <f t="shared" si="1"/>
        <v/>
      </c>
      <c r="K66" s="48"/>
      <c r="L66" s="49" t="s">
        <v>91</v>
      </c>
      <c r="M66" s="50" t="str">
        <f t="shared" si="3"/>
        <v/>
      </c>
      <c r="O66" s="19"/>
      <c r="T66" s="41"/>
      <c r="U66" s="19"/>
      <c r="Z66" s="41"/>
    </row>
    <row r="67" spans="2:26" ht="12.15" customHeight="1" x14ac:dyDescent="0.25">
      <c r="B67" s="95" t="s">
        <v>27</v>
      </c>
      <c r="C67" s="96"/>
      <c r="D67" s="96"/>
      <c r="E67" s="97"/>
      <c r="F67" s="104" t="s">
        <v>55</v>
      </c>
      <c r="G67" s="105"/>
      <c r="H67" s="106"/>
      <c r="I67" s="107"/>
      <c r="J67" s="116" t="s">
        <v>56</v>
      </c>
      <c r="K67" s="116" t="s">
        <v>57</v>
      </c>
      <c r="L67" s="76" t="s">
        <v>58</v>
      </c>
      <c r="M67" s="79" t="s">
        <v>59</v>
      </c>
      <c r="O67" s="19"/>
      <c r="T67" s="41"/>
      <c r="U67" s="19"/>
      <c r="Z67" s="41"/>
    </row>
    <row r="68" spans="2:26" ht="12.15" customHeight="1" x14ac:dyDescent="0.25">
      <c r="B68" s="98"/>
      <c r="C68" s="99"/>
      <c r="D68" s="99"/>
      <c r="E68" s="100"/>
      <c r="F68" s="108"/>
      <c r="G68" s="109"/>
      <c r="H68" s="110"/>
      <c r="I68" s="111"/>
      <c r="J68" s="117"/>
      <c r="K68" s="117"/>
      <c r="L68" s="77"/>
      <c r="M68" s="80"/>
      <c r="O68" s="19"/>
      <c r="T68" s="41"/>
      <c r="U68" s="19"/>
      <c r="Z68" s="41"/>
    </row>
    <row r="69" spans="2:26" ht="12.15" customHeight="1" x14ac:dyDescent="0.25">
      <c r="B69" s="98"/>
      <c r="C69" s="99"/>
      <c r="D69" s="99"/>
      <c r="E69" s="100"/>
      <c r="F69" s="112"/>
      <c r="G69" s="113"/>
      <c r="H69" s="114"/>
      <c r="I69" s="115"/>
      <c r="J69" s="118"/>
      <c r="K69" s="118"/>
      <c r="L69" s="78"/>
      <c r="M69" s="81"/>
      <c r="O69" s="19"/>
      <c r="T69" s="41"/>
      <c r="U69" s="19"/>
      <c r="Z69" s="41"/>
    </row>
    <row r="70" spans="2:26" ht="12.15" customHeight="1" x14ac:dyDescent="0.25">
      <c r="B70" s="98"/>
      <c r="C70" s="99"/>
      <c r="D70" s="99"/>
      <c r="E70" s="100"/>
      <c r="F70" s="82" t="s">
        <v>48</v>
      </c>
      <c r="G70" s="83"/>
      <c r="H70" s="83"/>
      <c r="I70" s="83"/>
      <c r="J70" s="51">
        <f>COUNTIFS($J$17:$J$66,$F70,$I$17:$I$66,"Yes")</f>
        <v>31</v>
      </c>
      <c r="K70" s="52">
        <f>SUMIFS(K$17:K$66,$J$17:$J$66,$F70,$I$17:$I$66,"Yes")</f>
        <v>31</v>
      </c>
      <c r="L70" s="52">
        <f>SUMIF($J$17:$J66,$F70,L$17:L$66)</f>
        <v>2013</v>
      </c>
      <c r="M70" s="53">
        <f>SUMIFS($M$17:$M$66,$J$17:$J$66,$F70,$I$17:$I$66,"Yes")</f>
        <v>332</v>
      </c>
      <c r="O70" s="19"/>
      <c r="T70" s="41"/>
      <c r="U70" s="19"/>
      <c r="Z70" s="41"/>
    </row>
    <row r="71" spans="2:26" ht="12.15" customHeight="1" x14ac:dyDescent="0.25">
      <c r="B71" s="98"/>
      <c r="C71" s="99"/>
      <c r="D71" s="99"/>
      <c r="E71" s="100"/>
      <c r="F71" s="84" t="s">
        <v>49</v>
      </c>
      <c r="G71" s="85"/>
      <c r="H71" s="85"/>
      <c r="I71" s="85"/>
      <c r="J71" s="54">
        <f>COUNTIFS($J$17:$J$66,$F71,$I$17:$I$66,"Yes")</f>
        <v>3</v>
      </c>
      <c r="K71" s="55">
        <f>SUMIFS(K$17:K$66,$J$17:$J$66,$F71,$I$17:$I$66,"Yes")</f>
        <v>9</v>
      </c>
      <c r="L71" s="55">
        <f ca="1">SUMIF($J$17:$J70,$F71,L$17:L$66)</f>
        <v>422</v>
      </c>
      <c r="M71" s="56">
        <f>SUMIF($J$17:$J$66,$F71,$M$17:$M$66)</f>
        <v>74</v>
      </c>
      <c r="O71" s="19"/>
      <c r="T71" s="41"/>
      <c r="U71" s="19"/>
      <c r="Z71" s="41"/>
    </row>
    <row r="72" spans="2:26" ht="12.15" customHeight="1" x14ac:dyDescent="0.25">
      <c r="B72" s="101"/>
      <c r="C72" s="102"/>
      <c r="D72" s="102"/>
      <c r="E72" s="103"/>
      <c r="F72" s="86" t="s">
        <v>60</v>
      </c>
      <c r="G72" s="87"/>
      <c r="H72" s="87"/>
      <c r="I72" s="87"/>
      <c r="J72" s="88">
        <f>ROUNDUP(M70/M71,0)</f>
        <v>5</v>
      </c>
      <c r="K72" s="88"/>
      <c r="L72" s="88"/>
      <c r="M72" s="89"/>
      <c r="O72" s="57"/>
      <c r="P72" s="58"/>
      <c r="Q72" s="58"/>
      <c r="R72" s="58"/>
      <c r="S72" s="58"/>
      <c r="T72" s="59"/>
      <c r="U72" s="57"/>
      <c r="V72" s="58"/>
      <c r="W72" s="58"/>
      <c r="X72" s="58"/>
      <c r="Y72" s="58"/>
      <c r="Z72" s="59"/>
    </row>
    <row r="73" spans="2:26" ht="12.15" customHeight="1" x14ac:dyDescent="0.25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5" spans="2:26" ht="12.4" customHeight="1" x14ac:dyDescent="0.25">
      <c r="B75" s="61" t="str">
        <f>D9&amp;" Ground Floor Room Layout"</f>
        <v>Example Primary School Ground Floor Room Layout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3"/>
    </row>
    <row r="76" spans="2:26" ht="12.4" customHeight="1" x14ac:dyDescent="0.25"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6"/>
    </row>
    <row r="77" spans="2:26" x14ac:dyDescent="0.25"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9"/>
    </row>
    <row r="78" spans="2:26" x14ac:dyDescent="0.25"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2"/>
    </row>
    <row r="79" spans="2:26" x14ac:dyDescent="0.25"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2"/>
    </row>
    <row r="80" spans="2:26" x14ac:dyDescent="0.25"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2"/>
    </row>
    <row r="81" spans="2:26" x14ac:dyDescent="0.25"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2"/>
    </row>
    <row r="82" spans="2:26" x14ac:dyDescent="0.25"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2"/>
    </row>
    <row r="83" spans="2:26" x14ac:dyDescent="0.25">
      <c r="B83" s="70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2"/>
    </row>
    <row r="84" spans="2:26" x14ac:dyDescent="0.25">
      <c r="B84" s="70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2"/>
    </row>
    <row r="85" spans="2:26" x14ac:dyDescent="0.25">
      <c r="B85" s="70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2"/>
    </row>
    <row r="86" spans="2:26" x14ac:dyDescent="0.25">
      <c r="B86" s="70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2"/>
    </row>
    <row r="87" spans="2:26" x14ac:dyDescent="0.25"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2"/>
    </row>
    <row r="88" spans="2:26" x14ac:dyDescent="0.25">
      <c r="B88" s="70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2"/>
    </row>
    <row r="89" spans="2:26" x14ac:dyDescent="0.25">
      <c r="B89" s="70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2"/>
    </row>
    <row r="90" spans="2:26" x14ac:dyDescent="0.25">
      <c r="B90" s="70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2"/>
    </row>
    <row r="91" spans="2:26" x14ac:dyDescent="0.25">
      <c r="B91" s="70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2"/>
    </row>
    <row r="92" spans="2:26" x14ac:dyDescent="0.25">
      <c r="B92" s="70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2"/>
    </row>
    <row r="93" spans="2:26" x14ac:dyDescent="0.25">
      <c r="B93" s="70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2"/>
    </row>
    <row r="94" spans="2:26" x14ac:dyDescent="0.25">
      <c r="B94" s="70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2"/>
    </row>
    <row r="95" spans="2:26" x14ac:dyDescent="0.25">
      <c r="B95" s="70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2"/>
    </row>
    <row r="96" spans="2:26" x14ac:dyDescent="0.25"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2"/>
    </row>
    <row r="97" spans="2:26" x14ac:dyDescent="0.25">
      <c r="B97" s="70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2"/>
    </row>
    <row r="98" spans="2:26" x14ac:dyDescent="0.25">
      <c r="B98" s="70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2"/>
    </row>
    <row r="99" spans="2:26" x14ac:dyDescent="0.25">
      <c r="B99" s="70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2"/>
    </row>
    <row r="100" spans="2:26" x14ac:dyDescent="0.25">
      <c r="B100" s="70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2"/>
    </row>
    <row r="101" spans="2:26" x14ac:dyDescent="0.25">
      <c r="B101" s="70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2"/>
    </row>
    <row r="102" spans="2:26" x14ac:dyDescent="0.25">
      <c r="B102" s="70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2"/>
    </row>
    <row r="103" spans="2:26" x14ac:dyDescent="0.25">
      <c r="B103" s="70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2"/>
    </row>
    <row r="104" spans="2:26" x14ac:dyDescent="0.25"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2"/>
    </row>
    <row r="105" spans="2:26" x14ac:dyDescent="0.25">
      <c r="B105" s="70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2"/>
    </row>
    <row r="106" spans="2:26" x14ac:dyDescent="0.25"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2"/>
    </row>
    <row r="107" spans="2:26" x14ac:dyDescent="0.25"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2"/>
    </row>
    <row r="108" spans="2:26" x14ac:dyDescent="0.25"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2"/>
    </row>
    <row r="109" spans="2:26" x14ac:dyDescent="0.25">
      <c r="B109" s="70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2"/>
    </row>
    <row r="110" spans="2:26" x14ac:dyDescent="0.25">
      <c r="B110" s="70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2"/>
    </row>
    <row r="111" spans="2:26" x14ac:dyDescent="0.25">
      <c r="B111" s="70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2"/>
    </row>
    <row r="112" spans="2:26" x14ac:dyDescent="0.25"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2"/>
    </row>
    <row r="113" spans="2:26" x14ac:dyDescent="0.25">
      <c r="B113" s="70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2"/>
    </row>
    <row r="114" spans="2:26" x14ac:dyDescent="0.25"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2"/>
    </row>
    <row r="115" spans="2:26" x14ac:dyDescent="0.25">
      <c r="B115" s="70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2"/>
    </row>
    <row r="116" spans="2:26" x14ac:dyDescent="0.25">
      <c r="B116" s="70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2"/>
    </row>
    <row r="117" spans="2:26" x14ac:dyDescent="0.25">
      <c r="B117" s="70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2"/>
    </row>
    <row r="118" spans="2:26" x14ac:dyDescent="0.25">
      <c r="B118" s="70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2"/>
    </row>
    <row r="119" spans="2:26" x14ac:dyDescent="0.25">
      <c r="B119" s="70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2"/>
    </row>
    <row r="120" spans="2:26" x14ac:dyDescent="0.25">
      <c r="B120" s="70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2"/>
    </row>
    <row r="121" spans="2:26" x14ac:dyDescent="0.25">
      <c r="B121" s="70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2"/>
    </row>
    <row r="122" spans="2:26" x14ac:dyDescent="0.25">
      <c r="B122" s="70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2"/>
    </row>
    <row r="123" spans="2:26" x14ac:dyDescent="0.25">
      <c r="B123" s="70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2"/>
    </row>
    <row r="124" spans="2:26" x14ac:dyDescent="0.25">
      <c r="B124" s="70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2"/>
    </row>
    <row r="125" spans="2:26" x14ac:dyDescent="0.25">
      <c r="B125" s="70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2"/>
    </row>
    <row r="126" spans="2:26" x14ac:dyDescent="0.25">
      <c r="B126" s="70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2"/>
    </row>
    <row r="127" spans="2:26" x14ac:dyDescent="0.25">
      <c r="B127" s="70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2"/>
    </row>
    <row r="128" spans="2:26" x14ac:dyDescent="0.25">
      <c r="B128" s="70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2"/>
    </row>
    <row r="129" spans="2:26" x14ac:dyDescent="0.25">
      <c r="B129" s="70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2"/>
    </row>
    <row r="130" spans="2:26" x14ac:dyDescent="0.25">
      <c r="B130" s="70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2"/>
    </row>
    <row r="131" spans="2:26" x14ac:dyDescent="0.25">
      <c r="B131" s="70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2"/>
    </row>
    <row r="132" spans="2:26" x14ac:dyDescent="0.25">
      <c r="B132" s="70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2"/>
    </row>
    <row r="133" spans="2:26" x14ac:dyDescent="0.25">
      <c r="B133" s="70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2"/>
    </row>
    <row r="134" spans="2:26" x14ac:dyDescent="0.25">
      <c r="B134" s="70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2"/>
    </row>
    <row r="135" spans="2:26" x14ac:dyDescent="0.25">
      <c r="B135" s="70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2"/>
    </row>
    <row r="136" spans="2:26" x14ac:dyDescent="0.25">
      <c r="B136" s="70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2"/>
    </row>
    <row r="137" spans="2:26" x14ac:dyDescent="0.25">
      <c r="B137" s="70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2"/>
    </row>
    <row r="138" spans="2:26" x14ac:dyDescent="0.25">
      <c r="B138" s="70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2"/>
    </row>
    <row r="139" spans="2:26" x14ac:dyDescent="0.25">
      <c r="B139" s="70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2"/>
    </row>
    <row r="140" spans="2:26" x14ac:dyDescent="0.25">
      <c r="B140" s="70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2"/>
    </row>
    <row r="141" spans="2:26" x14ac:dyDescent="0.25">
      <c r="B141" s="70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2"/>
    </row>
    <row r="142" spans="2:26" x14ac:dyDescent="0.25"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2"/>
    </row>
    <row r="143" spans="2:26" x14ac:dyDescent="0.25">
      <c r="B143" s="73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5"/>
    </row>
    <row r="146" spans="2:26" ht="12.4" customHeight="1" x14ac:dyDescent="0.25">
      <c r="B146" s="61" t="str">
        <f>D9&amp;" First Floor Room Layout"</f>
        <v>Example Primary School First Floor Room Layout</v>
      </c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3"/>
    </row>
    <row r="147" spans="2:26" ht="12.4" customHeight="1" x14ac:dyDescent="0.25">
      <c r="B147" s="64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6"/>
    </row>
    <row r="148" spans="2:26" ht="12.25" customHeight="1" x14ac:dyDescent="0.25">
      <c r="B148" s="67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9"/>
    </row>
    <row r="149" spans="2:26" ht="12.25" customHeight="1" x14ac:dyDescent="0.25">
      <c r="B149" s="70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2"/>
    </row>
    <row r="150" spans="2:26" ht="12.25" customHeight="1" x14ac:dyDescent="0.25">
      <c r="B150" s="70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2"/>
    </row>
    <row r="151" spans="2:26" ht="12.25" customHeight="1" x14ac:dyDescent="0.25">
      <c r="B151" s="70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2"/>
    </row>
    <row r="152" spans="2:26" ht="12.25" customHeight="1" x14ac:dyDescent="0.25">
      <c r="B152" s="70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2"/>
    </row>
    <row r="153" spans="2:26" ht="12.25" customHeight="1" x14ac:dyDescent="0.25">
      <c r="B153" s="70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2"/>
    </row>
    <row r="154" spans="2:26" ht="12.25" customHeight="1" x14ac:dyDescent="0.25">
      <c r="B154" s="70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2"/>
    </row>
    <row r="155" spans="2:26" ht="12.25" customHeight="1" x14ac:dyDescent="0.25">
      <c r="B155" s="70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2"/>
    </row>
    <row r="156" spans="2:26" ht="12.25" customHeight="1" x14ac:dyDescent="0.25">
      <c r="B156" s="70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2"/>
    </row>
    <row r="157" spans="2:26" ht="12.25" customHeight="1" x14ac:dyDescent="0.25">
      <c r="B157" s="70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2"/>
    </row>
    <row r="158" spans="2:26" ht="12.25" customHeight="1" x14ac:dyDescent="0.25">
      <c r="B158" s="70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2"/>
    </row>
    <row r="159" spans="2:26" ht="12.25" customHeight="1" x14ac:dyDescent="0.25">
      <c r="B159" s="70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2"/>
    </row>
    <row r="160" spans="2:26" ht="12.25" customHeight="1" x14ac:dyDescent="0.25">
      <c r="B160" s="70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2"/>
    </row>
    <row r="161" spans="2:26" ht="12.25" customHeight="1" x14ac:dyDescent="0.25">
      <c r="B161" s="70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2"/>
    </row>
    <row r="162" spans="2:26" ht="12.25" customHeight="1" x14ac:dyDescent="0.25">
      <c r="B162" s="70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2"/>
    </row>
    <row r="163" spans="2:26" ht="12.25" customHeight="1" x14ac:dyDescent="0.25">
      <c r="B163" s="70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2"/>
    </row>
    <row r="164" spans="2:26" x14ac:dyDescent="0.25">
      <c r="B164" s="70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2"/>
    </row>
    <row r="165" spans="2:26" x14ac:dyDescent="0.25">
      <c r="B165" s="70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2"/>
    </row>
    <row r="166" spans="2:26" x14ac:dyDescent="0.25">
      <c r="B166" s="70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2"/>
    </row>
    <row r="167" spans="2:26" x14ac:dyDescent="0.25">
      <c r="B167" s="70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2"/>
    </row>
    <row r="168" spans="2:26" x14ac:dyDescent="0.25">
      <c r="B168" s="70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2"/>
    </row>
    <row r="169" spans="2:26" x14ac:dyDescent="0.25">
      <c r="B169" s="70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2"/>
    </row>
    <row r="170" spans="2:26" x14ac:dyDescent="0.25">
      <c r="B170" s="70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2"/>
    </row>
    <row r="171" spans="2:26" x14ac:dyDescent="0.25">
      <c r="B171" s="70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2"/>
    </row>
    <row r="172" spans="2:26" x14ac:dyDescent="0.25">
      <c r="B172" s="70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2"/>
    </row>
    <row r="173" spans="2:26" x14ac:dyDescent="0.25">
      <c r="B173" s="70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2"/>
    </row>
    <row r="174" spans="2:26" x14ac:dyDescent="0.25">
      <c r="B174" s="70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2"/>
    </row>
    <row r="175" spans="2:26" x14ac:dyDescent="0.25">
      <c r="B175" s="70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2"/>
    </row>
    <row r="176" spans="2:26" x14ac:dyDescent="0.25">
      <c r="B176" s="70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2"/>
    </row>
    <row r="177" spans="2:26" x14ac:dyDescent="0.25">
      <c r="B177" s="70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2"/>
    </row>
    <row r="178" spans="2:26" x14ac:dyDescent="0.25">
      <c r="B178" s="70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2"/>
    </row>
    <row r="179" spans="2:26" x14ac:dyDescent="0.25">
      <c r="B179" s="70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2"/>
    </row>
    <row r="180" spans="2:26" x14ac:dyDescent="0.25">
      <c r="B180" s="70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2"/>
    </row>
    <row r="181" spans="2:26" x14ac:dyDescent="0.25">
      <c r="B181" s="70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2"/>
    </row>
    <row r="182" spans="2:26" x14ac:dyDescent="0.25">
      <c r="B182" s="70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2"/>
    </row>
    <row r="183" spans="2:26" x14ac:dyDescent="0.25">
      <c r="B183" s="70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2"/>
    </row>
    <row r="184" spans="2:26" x14ac:dyDescent="0.25">
      <c r="B184" s="70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2"/>
    </row>
    <row r="185" spans="2:26" x14ac:dyDescent="0.25">
      <c r="B185" s="70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2"/>
    </row>
    <row r="186" spans="2:26" x14ac:dyDescent="0.25">
      <c r="B186" s="70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2"/>
    </row>
    <row r="187" spans="2:26" x14ac:dyDescent="0.25">
      <c r="B187" s="70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2"/>
    </row>
    <row r="188" spans="2:26" x14ac:dyDescent="0.25">
      <c r="B188" s="70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2"/>
    </row>
    <row r="189" spans="2:26" x14ac:dyDescent="0.25">
      <c r="B189" s="70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2"/>
    </row>
    <row r="190" spans="2:26" x14ac:dyDescent="0.25">
      <c r="B190" s="70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2"/>
    </row>
    <row r="191" spans="2:26" x14ac:dyDescent="0.25">
      <c r="B191" s="70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2"/>
    </row>
    <row r="192" spans="2:26" x14ac:dyDescent="0.25">
      <c r="B192" s="70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2"/>
    </row>
    <row r="193" spans="2:26" x14ac:dyDescent="0.25">
      <c r="B193" s="70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2"/>
    </row>
    <row r="194" spans="2:26" x14ac:dyDescent="0.25">
      <c r="B194" s="70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2"/>
    </row>
    <row r="195" spans="2:26" x14ac:dyDescent="0.25">
      <c r="B195" s="70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2"/>
    </row>
    <row r="196" spans="2:26" x14ac:dyDescent="0.25">
      <c r="B196" s="70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2"/>
    </row>
    <row r="197" spans="2:26" x14ac:dyDescent="0.25">
      <c r="B197" s="70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2"/>
    </row>
    <row r="198" spans="2:26" x14ac:dyDescent="0.25">
      <c r="B198" s="70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2"/>
    </row>
    <row r="199" spans="2:26" x14ac:dyDescent="0.25">
      <c r="B199" s="70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2"/>
    </row>
    <row r="200" spans="2:26" x14ac:dyDescent="0.25">
      <c r="B200" s="70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2"/>
    </row>
    <row r="201" spans="2:26" x14ac:dyDescent="0.25">
      <c r="B201" s="70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2"/>
    </row>
    <row r="202" spans="2:26" x14ac:dyDescent="0.25">
      <c r="B202" s="70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2"/>
    </row>
    <row r="203" spans="2:26" x14ac:dyDescent="0.25">
      <c r="B203" s="70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2"/>
    </row>
    <row r="204" spans="2:26" x14ac:dyDescent="0.25">
      <c r="B204" s="70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2"/>
    </row>
    <row r="205" spans="2:26" x14ac:dyDescent="0.25">
      <c r="B205" s="70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2"/>
    </row>
    <row r="206" spans="2:26" x14ac:dyDescent="0.25">
      <c r="B206" s="70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2"/>
    </row>
    <row r="207" spans="2:26" x14ac:dyDescent="0.25">
      <c r="B207" s="70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2"/>
    </row>
    <row r="208" spans="2:26" x14ac:dyDescent="0.25">
      <c r="B208" s="70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2"/>
    </row>
    <row r="209" spans="2:26" x14ac:dyDescent="0.25">
      <c r="B209" s="70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2"/>
    </row>
    <row r="210" spans="2:26" x14ac:dyDescent="0.25">
      <c r="B210" s="70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2"/>
    </row>
    <row r="211" spans="2:26" x14ac:dyDescent="0.25">
      <c r="B211" s="70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2"/>
    </row>
    <row r="212" spans="2:26" x14ac:dyDescent="0.25">
      <c r="B212" s="70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2"/>
    </row>
    <row r="213" spans="2:26" x14ac:dyDescent="0.25">
      <c r="B213" s="70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2"/>
    </row>
    <row r="214" spans="2:26" x14ac:dyDescent="0.25">
      <c r="B214" s="73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5"/>
    </row>
    <row r="217" spans="2:26" ht="12.4" customHeight="1" x14ac:dyDescent="0.25">
      <c r="B217" s="61" t="str">
        <f>D9&amp;" Second Floor Room Layout"</f>
        <v>Example Primary School Second Floor Room Layout</v>
      </c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3"/>
    </row>
    <row r="218" spans="2:26" ht="12.4" customHeight="1" x14ac:dyDescent="0.25">
      <c r="B218" s="64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6"/>
    </row>
    <row r="219" spans="2:26" x14ac:dyDescent="0.25">
      <c r="B219" s="38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40"/>
    </row>
    <row r="220" spans="2:26" x14ac:dyDescent="0.25">
      <c r="B220" s="19"/>
      <c r="C220" s="3"/>
      <c r="D220" s="3"/>
      <c r="E220" s="3"/>
      <c r="J220" s="3"/>
      <c r="K220" s="3"/>
      <c r="L220" s="3"/>
      <c r="M220" s="3"/>
      <c r="Z220" s="41"/>
    </row>
    <row r="221" spans="2:26" x14ac:dyDescent="0.25">
      <c r="B221" s="19"/>
      <c r="C221" s="3"/>
      <c r="D221" s="3"/>
      <c r="E221" s="3"/>
      <c r="J221" s="3"/>
      <c r="K221" s="3"/>
      <c r="L221" s="3"/>
      <c r="M221" s="3"/>
      <c r="Z221" s="41"/>
    </row>
    <row r="222" spans="2:26" x14ac:dyDescent="0.25">
      <c r="B222" s="19"/>
      <c r="C222" s="3"/>
      <c r="D222" s="3"/>
      <c r="E222" s="3"/>
      <c r="J222" s="3"/>
      <c r="K222" s="3"/>
      <c r="L222" s="3"/>
      <c r="M222" s="3"/>
      <c r="Z222" s="41"/>
    </row>
    <row r="223" spans="2:26" x14ac:dyDescent="0.25">
      <c r="B223" s="19"/>
      <c r="C223" s="3"/>
      <c r="D223" s="3"/>
      <c r="E223" s="3"/>
      <c r="J223" s="3"/>
      <c r="K223" s="3"/>
      <c r="L223" s="3"/>
      <c r="M223" s="3"/>
      <c r="Z223" s="41"/>
    </row>
    <row r="224" spans="2:26" x14ac:dyDescent="0.25">
      <c r="B224" s="19"/>
      <c r="C224" s="3"/>
      <c r="D224" s="3"/>
      <c r="E224" s="3"/>
      <c r="J224" s="3"/>
      <c r="K224" s="3"/>
      <c r="L224" s="3"/>
      <c r="M224" s="3"/>
      <c r="Z224" s="41"/>
    </row>
    <row r="225" spans="2:26" x14ac:dyDescent="0.25">
      <c r="B225" s="19"/>
      <c r="C225" s="3"/>
      <c r="D225" s="3"/>
      <c r="E225" s="3"/>
      <c r="J225" s="3"/>
      <c r="K225" s="3"/>
      <c r="L225" s="3"/>
      <c r="M225" s="3"/>
      <c r="Z225" s="41"/>
    </row>
    <row r="226" spans="2:26" x14ac:dyDescent="0.25">
      <c r="B226" s="19"/>
      <c r="C226" s="3"/>
      <c r="D226" s="3"/>
      <c r="E226" s="3"/>
      <c r="J226" s="3"/>
      <c r="K226" s="3"/>
      <c r="L226" s="3"/>
      <c r="M226" s="3"/>
      <c r="Z226" s="41"/>
    </row>
    <row r="227" spans="2:26" x14ac:dyDescent="0.25">
      <c r="B227" s="19"/>
      <c r="C227" s="3"/>
      <c r="D227" s="3"/>
      <c r="E227" s="3"/>
      <c r="J227" s="3"/>
      <c r="K227" s="3"/>
      <c r="L227" s="3"/>
      <c r="M227" s="3"/>
      <c r="Z227" s="41"/>
    </row>
    <row r="228" spans="2:26" x14ac:dyDescent="0.25">
      <c r="B228" s="19"/>
      <c r="C228" s="3"/>
      <c r="D228" s="3"/>
      <c r="E228" s="3"/>
      <c r="J228" s="3"/>
      <c r="K228" s="3"/>
      <c r="L228" s="3"/>
      <c r="M228" s="3"/>
      <c r="Z228" s="41"/>
    </row>
    <row r="229" spans="2:26" x14ac:dyDescent="0.25">
      <c r="B229" s="19"/>
      <c r="C229" s="3"/>
      <c r="D229" s="3"/>
      <c r="E229" s="3"/>
      <c r="J229" s="3"/>
      <c r="K229" s="3"/>
      <c r="L229" s="3"/>
      <c r="M229" s="3"/>
      <c r="Z229" s="41"/>
    </row>
    <row r="230" spans="2:26" x14ac:dyDescent="0.25">
      <c r="B230" s="19"/>
      <c r="C230" s="3"/>
      <c r="D230" s="3"/>
      <c r="E230" s="3"/>
      <c r="J230" s="3"/>
      <c r="K230" s="3"/>
      <c r="L230" s="3"/>
      <c r="M230" s="3"/>
      <c r="Z230" s="41"/>
    </row>
    <row r="231" spans="2:26" x14ac:dyDescent="0.25">
      <c r="B231" s="19"/>
      <c r="C231" s="3"/>
      <c r="D231" s="3"/>
      <c r="E231" s="3"/>
      <c r="J231" s="3"/>
      <c r="K231" s="3"/>
      <c r="L231" s="3"/>
      <c r="M231" s="3"/>
      <c r="Z231" s="41"/>
    </row>
    <row r="232" spans="2:26" x14ac:dyDescent="0.25">
      <c r="B232" s="19"/>
      <c r="C232" s="3"/>
      <c r="D232" s="3"/>
      <c r="E232" s="3"/>
      <c r="J232" s="3"/>
      <c r="K232" s="3"/>
      <c r="L232" s="3"/>
      <c r="M232" s="3"/>
      <c r="Z232" s="41"/>
    </row>
    <row r="233" spans="2:26" x14ac:dyDescent="0.25">
      <c r="B233" s="19"/>
      <c r="C233" s="3"/>
      <c r="D233" s="3"/>
      <c r="E233" s="3"/>
      <c r="J233" s="3"/>
      <c r="K233" s="3"/>
      <c r="L233" s="3"/>
      <c r="M233" s="3"/>
      <c r="Z233" s="41"/>
    </row>
    <row r="234" spans="2:26" x14ac:dyDescent="0.25">
      <c r="B234" s="19"/>
      <c r="C234" s="3"/>
      <c r="D234" s="3"/>
      <c r="E234" s="3"/>
      <c r="J234" s="3"/>
      <c r="K234" s="3"/>
      <c r="L234" s="3"/>
      <c r="M234" s="3"/>
      <c r="Z234" s="41"/>
    </row>
    <row r="235" spans="2:26" x14ac:dyDescent="0.25">
      <c r="B235" s="19"/>
      <c r="C235" s="3"/>
      <c r="D235" s="3"/>
      <c r="E235" s="3"/>
      <c r="J235" s="3"/>
      <c r="K235" s="3"/>
      <c r="L235" s="3"/>
      <c r="M235" s="3"/>
      <c r="Z235" s="41"/>
    </row>
    <row r="236" spans="2:26" x14ac:dyDescent="0.25">
      <c r="B236" s="19"/>
      <c r="C236" s="3"/>
      <c r="D236" s="3"/>
      <c r="E236" s="3"/>
      <c r="J236" s="3"/>
      <c r="K236" s="3"/>
      <c r="L236" s="3"/>
      <c r="M236" s="3"/>
      <c r="Z236" s="41"/>
    </row>
    <row r="237" spans="2:26" x14ac:dyDescent="0.25">
      <c r="B237" s="19"/>
      <c r="C237" s="3"/>
      <c r="D237" s="3"/>
      <c r="E237" s="3"/>
      <c r="J237" s="3"/>
      <c r="K237" s="3"/>
      <c r="L237" s="3"/>
      <c r="M237" s="3"/>
      <c r="Z237" s="41"/>
    </row>
    <row r="238" spans="2:26" x14ac:dyDescent="0.25">
      <c r="B238" s="19"/>
      <c r="C238" s="3"/>
      <c r="D238" s="3"/>
      <c r="E238" s="3"/>
      <c r="J238" s="3"/>
      <c r="K238" s="3"/>
      <c r="L238" s="3"/>
      <c r="M238" s="3"/>
      <c r="Z238" s="41"/>
    </row>
    <row r="239" spans="2:26" x14ac:dyDescent="0.25">
      <c r="B239" s="19"/>
      <c r="C239" s="3"/>
      <c r="D239" s="3"/>
      <c r="E239" s="3"/>
      <c r="J239" s="3"/>
      <c r="K239" s="3"/>
      <c r="L239" s="3"/>
      <c r="M239" s="3"/>
      <c r="Z239" s="41"/>
    </row>
    <row r="240" spans="2:26" x14ac:dyDescent="0.25">
      <c r="B240" s="19"/>
      <c r="C240" s="3"/>
      <c r="D240" s="3"/>
      <c r="E240" s="3"/>
      <c r="J240" s="3"/>
      <c r="K240" s="3"/>
      <c r="L240" s="3"/>
      <c r="M240" s="3"/>
      <c r="Z240" s="41"/>
    </row>
    <row r="241" spans="2:26" x14ac:dyDescent="0.25">
      <c r="B241" s="19"/>
      <c r="C241" s="3"/>
      <c r="D241" s="3"/>
      <c r="E241" s="3"/>
      <c r="J241" s="3"/>
      <c r="K241" s="3"/>
      <c r="L241" s="3"/>
      <c r="M241" s="3"/>
      <c r="Z241" s="41"/>
    </row>
    <row r="242" spans="2:26" x14ac:dyDescent="0.25">
      <c r="B242" s="19"/>
      <c r="C242" s="3"/>
      <c r="D242" s="3"/>
      <c r="E242" s="3"/>
      <c r="J242" s="3"/>
      <c r="K242" s="3"/>
      <c r="L242" s="3"/>
      <c r="M242" s="3"/>
      <c r="Z242" s="41"/>
    </row>
    <row r="243" spans="2:26" x14ac:dyDescent="0.25">
      <c r="B243" s="19"/>
      <c r="C243" s="3"/>
      <c r="D243" s="3"/>
      <c r="E243" s="3"/>
      <c r="J243" s="3"/>
      <c r="K243" s="3"/>
      <c r="L243" s="3"/>
      <c r="M243" s="3"/>
      <c r="Z243" s="41"/>
    </row>
    <row r="244" spans="2:26" x14ac:dyDescent="0.25">
      <c r="B244" s="19"/>
      <c r="C244" s="3"/>
      <c r="D244" s="3"/>
      <c r="E244" s="3"/>
      <c r="J244" s="3"/>
      <c r="K244" s="3"/>
      <c r="L244" s="3"/>
      <c r="M244" s="3"/>
      <c r="Z244" s="41"/>
    </row>
    <row r="245" spans="2:26" x14ac:dyDescent="0.25">
      <c r="B245" s="19"/>
      <c r="C245" s="3"/>
      <c r="D245" s="3"/>
      <c r="E245" s="3"/>
      <c r="J245" s="3"/>
      <c r="K245" s="3"/>
      <c r="L245" s="3"/>
      <c r="M245" s="3"/>
      <c r="Z245" s="41"/>
    </row>
    <row r="246" spans="2:26" x14ac:dyDescent="0.25">
      <c r="B246" s="19"/>
      <c r="C246" s="3"/>
      <c r="D246" s="3"/>
      <c r="E246" s="3"/>
      <c r="J246" s="3"/>
      <c r="K246" s="3"/>
      <c r="L246" s="3"/>
      <c r="M246" s="3"/>
      <c r="Z246" s="41"/>
    </row>
    <row r="247" spans="2:26" x14ac:dyDescent="0.25">
      <c r="B247" s="19"/>
      <c r="C247" s="3"/>
      <c r="D247" s="3"/>
      <c r="E247" s="3"/>
      <c r="J247" s="3"/>
      <c r="K247" s="3"/>
      <c r="L247" s="3"/>
      <c r="M247" s="3"/>
      <c r="Z247" s="41"/>
    </row>
    <row r="248" spans="2:26" x14ac:dyDescent="0.25">
      <c r="B248" s="19"/>
      <c r="C248" s="3"/>
      <c r="D248" s="3"/>
      <c r="E248" s="3"/>
      <c r="J248" s="3"/>
      <c r="K248" s="3"/>
      <c r="L248" s="3"/>
      <c r="M248" s="3"/>
      <c r="Z248" s="41"/>
    </row>
    <row r="249" spans="2:26" x14ac:dyDescent="0.25">
      <c r="B249" s="19"/>
      <c r="C249" s="3"/>
      <c r="D249" s="3"/>
      <c r="E249" s="3"/>
      <c r="J249" s="3"/>
      <c r="K249" s="3"/>
      <c r="L249" s="3"/>
      <c r="M249" s="3"/>
      <c r="Z249" s="41"/>
    </row>
    <row r="250" spans="2:26" x14ac:dyDescent="0.25">
      <c r="B250" s="19"/>
      <c r="C250" s="3"/>
      <c r="D250" s="3"/>
      <c r="E250" s="3"/>
      <c r="J250" s="3"/>
      <c r="K250" s="3"/>
      <c r="L250" s="3"/>
      <c r="M250" s="3"/>
      <c r="Z250" s="41"/>
    </row>
    <row r="251" spans="2:26" x14ac:dyDescent="0.25">
      <c r="B251" s="19"/>
      <c r="C251" s="3"/>
      <c r="D251" s="3"/>
      <c r="E251" s="3"/>
      <c r="J251" s="3"/>
      <c r="K251" s="3"/>
      <c r="L251" s="3"/>
      <c r="M251" s="3"/>
      <c r="Z251" s="41"/>
    </row>
    <row r="252" spans="2:26" x14ac:dyDescent="0.25">
      <c r="B252" s="19"/>
      <c r="C252" s="3"/>
      <c r="D252" s="3"/>
      <c r="E252" s="3"/>
      <c r="J252" s="3"/>
      <c r="K252" s="3"/>
      <c r="L252" s="3"/>
      <c r="M252" s="3"/>
      <c r="Z252" s="41"/>
    </row>
    <row r="253" spans="2:26" x14ac:dyDescent="0.25">
      <c r="B253" s="19"/>
      <c r="C253" s="3"/>
      <c r="D253" s="3"/>
      <c r="E253" s="3"/>
      <c r="J253" s="3"/>
      <c r="K253" s="3"/>
      <c r="L253" s="3"/>
      <c r="M253" s="3"/>
      <c r="Z253" s="41"/>
    </row>
    <row r="254" spans="2:26" x14ac:dyDescent="0.25">
      <c r="B254" s="19"/>
      <c r="C254" s="3"/>
      <c r="D254" s="3"/>
      <c r="E254" s="3"/>
      <c r="J254" s="3"/>
      <c r="K254" s="3"/>
      <c r="L254" s="3"/>
      <c r="M254" s="3"/>
      <c r="Z254" s="41"/>
    </row>
    <row r="255" spans="2:26" x14ac:dyDescent="0.25">
      <c r="B255" s="19"/>
      <c r="C255" s="3"/>
      <c r="D255" s="3"/>
      <c r="E255" s="3"/>
      <c r="J255" s="3"/>
      <c r="K255" s="3"/>
      <c r="L255" s="3"/>
      <c r="M255" s="3"/>
      <c r="Z255" s="41"/>
    </row>
    <row r="256" spans="2:26" x14ac:dyDescent="0.25">
      <c r="B256" s="19"/>
      <c r="C256" s="3"/>
      <c r="D256" s="3"/>
      <c r="E256" s="3"/>
      <c r="J256" s="3"/>
      <c r="K256" s="3"/>
      <c r="L256" s="3"/>
      <c r="M256" s="3"/>
      <c r="Z256" s="41"/>
    </row>
    <row r="257" spans="2:26" x14ac:dyDescent="0.25">
      <c r="B257" s="19"/>
      <c r="C257" s="3"/>
      <c r="D257" s="3"/>
      <c r="E257" s="3"/>
      <c r="J257" s="3"/>
      <c r="K257" s="3"/>
      <c r="L257" s="3"/>
      <c r="M257" s="3"/>
      <c r="Z257" s="41"/>
    </row>
    <row r="258" spans="2:26" x14ac:dyDescent="0.25">
      <c r="B258" s="19"/>
      <c r="C258" s="3"/>
      <c r="D258" s="3"/>
      <c r="E258" s="3"/>
      <c r="J258" s="3"/>
      <c r="K258" s="3"/>
      <c r="L258" s="3"/>
      <c r="M258" s="3"/>
      <c r="Z258" s="41"/>
    </row>
    <row r="259" spans="2:26" x14ac:dyDescent="0.25">
      <c r="B259" s="19"/>
      <c r="C259" s="3"/>
      <c r="D259" s="3"/>
      <c r="E259" s="3"/>
      <c r="J259" s="3"/>
      <c r="K259" s="3"/>
      <c r="L259" s="3"/>
      <c r="M259" s="3"/>
      <c r="Z259" s="41"/>
    </row>
    <row r="260" spans="2:26" x14ac:dyDescent="0.25">
      <c r="B260" s="19"/>
      <c r="C260" s="3"/>
      <c r="D260" s="3"/>
      <c r="E260" s="3"/>
      <c r="J260" s="3"/>
      <c r="K260" s="3"/>
      <c r="L260" s="3"/>
      <c r="M260" s="3"/>
      <c r="Z260" s="41"/>
    </row>
    <row r="261" spans="2:26" x14ac:dyDescent="0.25">
      <c r="B261" s="19"/>
      <c r="C261" s="3"/>
      <c r="D261" s="3"/>
      <c r="E261" s="3"/>
      <c r="J261" s="3"/>
      <c r="K261" s="3"/>
      <c r="L261" s="3"/>
      <c r="M261" s="3"/>
      <c r="Z261" s="41"/>
    </row>
    <row r="262" spans="2:26" x14ac:dyDescent="0.25">
      <c r="B262" s="19"/>
      <c r="C262" s="3"/>
      <c r="D262" s="3"/>
      <c r="E262" s="3"/>
      <c r="J262" s="3"/>
      <c r="K262" s="3"/>
      <c r="L262" s="3"/>
      <c r="M262" s="3"/>
      <c r="Z262" s="41"/>
    </row>
    <row r="263" spans="2:26" x14ac:dyDescent="0.25">
      <c r="B263" s="19"/>
      <c r="C263" s="3"/>
      <c r="D263" s="3"/>
      <c r="E263" s="3"/>
      <c r="J263" s="3"/>
      <c r="K263" s="3"/>
      <c r="L263" s="3"/>
      <c r="M263" s="3"/>
      <c r="Z263" s="41"/>
    </row>
    <row r="264" spans="2:26" x14ac:dyDescent="0.25">
      <c r="B264" s="19"/>
      <c r="C264" s="3"/>
      <c r="D264" s="3"/>
      <c r="E264" s="3"/>
      <c r="J264" s="3"/>
      <c r="K264" s="3"/>
      <c r="L264" s="3"/>
      <c r="M264" s="3"/>
      <c r="Z264" s="41"/>
    </row>
    <row r="265" spans="2:26" x14ac:dyDescent="0.25">
      <c r="B265" s="19"/>
      <c r="C265" s="3"/>
      <c r="D265" s="3"/>
      <c r="E265" s="3"/>
      <c r="J265" s="3"/>
      <c r="K265" s="3"/>
      <c r="L265" s="3"/>
      <c r="M265" s="3"/>
      <c r="Z265" s="41"/>
    </row>
    <row r="266" spans="2:26" x14ac:dyDescent="0.25">
      <c r="B266" s="19"/>
      <c r="C266" s="3"/>
      <c r="D266" s="3"/>
      <c r="E266" s="3"/>
      <c r="J266" s="3"/>
      <c r="K266" s="3"/>
      <c r="L266" s="3"/>
      <c r="M266" s="3"/>
      <c r="Z266" s="41"/>
    </row>
    <row r="267" spans="2:26" x14ac:dyDescent="0.25">
      <c r="B267" s="19"/>
      <c r="C267" s="3"/>
      <c r="D267" s="3"/>
      <c r="E267" s="3"/>
      <c r="J267" s="3"/>
      <c r="K267" s="3"/>
      <c r="L267" s="3"/>
      <c r="M267" s="3"/>
      <c r="Z267" s="41"/>
    </row>
    <row r="268" spans="2:26" x14ac:dyDescent="0.25">
      <c r="B268" s="19"/>
      <c r="C268" s="3"/>
      <c r="D268" s="3"/>
      <c r="E268" s="3"/>
      <c r="J268" s="3"/>
      <c r="K268" s="3"/>
      <c r="L268" s="3"/>
      <c r="M268" s="3"/>
      <c r="Z268" s="41"/>
    </row>
    <row r="269" spans="2:26" x14ac:dyDescent="0.25">
      <c r="B269" s="19"/>
      <c r="C269" s="3"/>
      <c r="D269" s="3"/>
      <c r="E269" s="3"/>
      <c r="J269" s="3"/>
      <c r="K269" s="3"/>
      <c r="L269" s="3"/>
      <c r="M269" s="3"/>
      <c r="Z269" s="41"/>
    </row>
    <row r="270" spans="2:26" x14ac:dyDescent="0.25">
      <c r="B270" s="19"/>
      <c r="C270" s="3"/>
      <c r="D270" s="3"/>
      <c r="E270" s="3"/>
      <c r="J270" s="3"/>
      <c r="K270" s="3"/>
      <c r="L270" s="3"/>
      <c r="M270" s="3"/>
      <c r="Z270" s="41"/>
    </row>
    <row r="271" spans="2:26" x14ac:dyDescent="0.25">
      <c r="B271" s="19"/>
      <c r="C271" s="3"/>
      <c r="D271" s="3"/>
      <c r="E271" s="3"/>
      <c r="J271" s="3"/>
      <c r="K271" s="3"/>
      <c r="L271" s="3"/>
      <c r="M271" s="3"/>
      <c r="Z271" s="41"/>
    </row>
    <row r="272" spans="2:26" x14ac:dyDescent="0.25">
      <c r="B272" s="19"/>
      <c r="C272" s="3"/>
      <c r="D272" s="3"/>
      <c r="E272" s="3"/>
      <c r="J272" s="3"/>
      <c r="K272" s="3"/>
      <c r="L272" s="3"/>
      <c r="M272" s="3"/>
      <c r="Z272" s="41"/>
    </row>
    <row r="273" spans="2:26" x14ac:dyDescent="0.25">
      <c r="B273" s="19"/>
      <c r="C273" s="3"/>
      <c r="D273" s="3"/>
      <c r="E273" s="3"/>
      <c r="J273" s="3"/>
      <c r="K273" s="3"/>
      <c r="L273" s="3"/>
      <c r="M273" s="3"/>
      <c r="Z273" s="41"/>
    </row>
    <row r="274" spans="2:26" x14ac:dyDescent="0.25">
      <c r="B274" s="19"/>
      <c r="C274" s="3"/>
      <c r="D274" s="3"/>
      <c r="E274" s="3"/>
      <c r="J274" s="3"/>
      <c r="K274" s="3"/>
      <c r="L274" s="3"/>
      <c r="M274" s="3"/>
      <c r="Z274" s="41"/>
    </row>
    <row r="275" spans="2:26" x14ac:dyDescent="0.25">
      <c r="B275" s="19"/>
      <c r="C275" s="3"/>
      <c r="D275" s="3"/>
      <c r="E275" s="3"/>
      <c r="J275" s="3"/>
      <c r="K275" s="3"/>
      <c r="L275" s="3"/>
      <c r="M275" s="3"/>
      <c r="Z275" s="41"/>
    </row>
    <row r="276" spans="2:26" x14ac:dyDescent="0.25">
      <c r="B276" s="19"/>
      <c r="C276" s="3"/>
      <c r="D276" s="3"/>
      <c r="E276" s="3"/>
      <c r="J276" s="3"/>
      <c r="K276" s="3"/>
      <c r="L276" s="3"/>
      <c r="M276" s="3"/>
      <c r="Z276" s="41"/>
    </row>
    <row r="277" spans="2:26" x14ac:dyDescent="0.25">
      <c r="B277" s="19"/>
      <c r="C277" s="3"/>
      <c r="D277" s="3"/>
      <c r="E277" s="3"/>
      <c r="J277" s="3"/>
      <c r="K277" s="3"/>
      <c r="L277" s="3"/>
      <c r="M277" s="3"/>
      <c r="Z277" s="41"/>
    </row>
    <row r="278" spans="2:26" x14ac:dyDescent="0.25">
      <c r="B278" s="19"/>
      <c r="C278" s="3"/>
      <c r="D278" s="3"/>
      <c r="E278" s="3"/>
      <c r="J278" s="3"/>
      <c r="K278" s="3"/>
      <c r="L278" s="3"/>
      <c r="M278" s="3"/>
      <c r="Z278" s="41"/>
    </row>
    <row r="279" spans="2:26" x14ac:dyDescent="0.25">
      <c r="B279" s="19"/>
      <c r="C279" s="3"/>
      <c r="D279" s="3"/>
      <c r="E279" s="3"/>
      <c r="J279" s="3"/>
      <c r="K279" s="3"/>
      <c r="L279" s="3"/>
      <c r="M279" s="3"/>
      <c r="Z279" s="41"/>
    </row>
    <row r="280" spans="2:26" x14ac:dyDescent="0.25">
      <c r="B280" s="19"/>
      <c r="C280" s="3"/>
      <c r="D280" s="3"/>
      <c r="E280" s="3"/>
      <c r="J280" s="3"/>
      <c r="K280" s="3"/>
      <c r="L280" s="3"/>
      <c r="M280" s="3"/>
      <c r="Z280" s="41"/>
    </row>
    <row r="281" spans="2:26" x14ac:dyDescent="0.25">
      <c r="B281" s="19"/>
      <c r="C281" s="3"/>
      <c r="D281" s="3"/>
      <c r="E281" s="3"/>
      <c r="J281" s="3"/>
      <c r="K281" s="3"/>
      <c r="L281" s="3"/>
      <c r="M281" s="3"/>
      <c r="Z281" s="41"/>
    </row>
    <row r="282" spans="2:26" x14ac:dyDescent="0.25">
      <c r="B282" s="19"/>
      <c r="C282" s="3"/>
      <c r="D282" s="3"/>
      <c r="E282" s="3"/>
      <c r="J282" s="3"/>
      <c r="K282" s="3"/>
      <c r="L282" s="3"/>
      <c r="M282" s="3"/>
      <c r="Z282" s="41"/>
    </row>
    <row r="283" spans="2:26" x14ac:dyDescent="0.25">
      <c r="B283" s="19"/>
      <c r="C283" s="3"/>
      <c r="D283" s="3"/>
      <c r="E283" s="3"/>
      <c r="J283" s="3"/>
      <c r="K283" s="3"/>
      <c r="L283" s="3"/>
      <c r="M283" s="3"/>
      <c r="Z283" s="41"/>
    </row>
    <row r="284" spans="2:26" x14ac:dyDescent="0.25">
      <c r="B284" s="19"/>
      <c r="C284" s="3"/>
      <c r="D284" s="3"/>
      <c r="E284" s="3"/>
      <c r="J284" s="3"/>
      <c r="K284" s="3"/>
      <c r="L284" s="3"/>
      <c r="M284" s="3"/>
      <c r="Z284" s="41"/>
    </row>
    <row r="285" spans="2:26" x14ac:dyDescent="0.25">
      <c r="B285" s="57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9"/>
    </row>
  </sheetData>
  <mergeCells count="177">
    <mergeCell ref="W9:Y11"/>
    <mergeCell ref="Z9:Z11"/>
    <mergeCell ref="B12:C12"/>
    <mergeCell ref="B2:Z4"/>
    <mergeCell ref="B6:M7"/>
    <mergeCell ref="O6:Z7"/>
    <mergeCell ref="B9:C11"/>
    <mergeCell ref="D9:G11"/>
    <mergeCell ref="H9:I11"/>
    <mergeCell ref="J9:J11"/>
    <mergeCell ref="K9:L11"/>
    <mergeCell ref="M9:M11"/>
    <mergeCell ref="O9:Q11"/>
    <mergeCell ref="B13:B16"/>
    <mergeCell ref="C13:C16"/>
    <mergeCell ref="D13:E16"/>
    <mergeCell ref="F13:H16"/>
    <mergeCell ref="I13:I16"/>
    <mergeCell ref="J13:J16"/>
    <mergeCell ref="R9:R11"/>
    <mergeCell ref="S9:U11"/>
    <mergeCell ref="V9:V11"/>
    <mergeCell ref="D19:E19"/>
    <mergeCell ref="F19:H19"/>
    <mergeCell ref="D20:E20"/>
    <mergeCell ref="F20:H20"/>
    <mergeCell ref="O20:Q22"/>
    <mergeCell ref="R20:R22"/>
    <mergeCell ref="K13:K16"/>
    <mergeCell ref="L13:L16"/>
    <mergeCell ref="M13:M16"/>
    <mergeCell ref="O13:Z14"/>
    <mergeCell ref="O16:Z18"/>
    <mergeCell ref="D17:E17"/>
    <mergeCell ref="F17:H17"/>
    <mergeCell ref="D18:E18"/>
    <mergeCell ref="F18:H18"/>
    <mergeCell ref="D23:E23"/>
    <mergeCell ref="F23:H23"/>
    <mergeCell ref="O23:Q23"/>
    <mergeCell ref="D24:E24"/>
    <mergeCell ref="F24:H24"/>
    <mergeCell ref="O24:Q24"/>
    <mergeCell ref="Y20:Y22"/>
    <mergeCell ref="Z20:Z22"/>
    <mergeCell ref="D21:E21"/>
    <mergeCell ref="F21:H21"/>
    <mergeCell ref="D22:E22"/>
    <mergeCell ref="F22:H22"/>
    <mergeCell ref="S20:S22"/>
    <mergeCell ref="T20:T22"/>
    <mergeCell ref="U20:U22"/>
    <mergeCell ref="V20:V22"/>
    <mergeCell ref="W20:W22"/>
    <mergeCell ref="X20:X22"/>
    <mergeCell ref="D27:E27"/>
    <mergeCell ref="F27:H27"/>
    <mergeCell ref="O27:Q27"/>
    <mergeCell ref="D28:E28"/>
    <mergeCell ref="F28:H28"/>
    <mergeCell ref="D29:E29"/>
    <mergeCell ref="F29:H29"/>
    <mergeCell ref="O29:Q29"/>
    <mergeCell ref="D25:E25"/>
    <mergeCell ref="F25:H25"/>
    <mergeCell ref="O25:Q25"/>
    <mergeCell ref="D26:E26"/>
    <mergeCell ref="F26:H26"/>
    <mergeCell ref="O26:Q26"/>
    <mergeCell ref="R29:T29"/>
    <mergeCell ref="U29:W29"/>
    <mergeCell ref="X29:Z29"/>
    <mergeCell ref="D30:E30"/>
    <mergeCell ref="F30:H30"/>
    <mergeCell ref="O30:Q30"/>
    <mergeCell ref="R30:T30"/>
    <mergeCell ref="U30:W30"/>
    <mergeCell ref="X30:Z30"/>
    <mergeCell ref="D34:E34"/>
    <mergeCell ref="F34:H34"/>
    <mergeCell ref="D35:E35"/>
    <mergeCell ref="F35:H35"/>
    <mergeCell ref="O35:S35"/>
    <mergeCell ref="U35:Y35"/>
    <mergeCell ref="D31:E31"/>
    <mergeCell ref="F31:H31"/>
    <mergeCell ref="D32:E32"/>
    <mergeCell ref="F32:H32"/>
    <mergeCell ref="O32:Q32"/>
    <mergeCell ref="D33:E33"/>
    <mergeCell ref="F33:H33"/>
    <mergeCell ref="O33:Q33"/>
    <mergeCell ref="D38:E38"/>
    <mergeCell ref="F38:H38"/>
    <mergeCell ref="D39:E39"/>
    <mergeCell ref="F39:H39"/>
    <mergeCell ref="O39:Z40"/>
    <mergeCell ref="D40:E40"/>
    <mergeCell ref="F40:H40"/>
    <mergeCell ref="D36:E36"/>
    <mergeCell ref="F36:H36"/>
    <mergeCell ref="O36:S36"/>
    <mergeCell ref="U36:Y36"/>
    <mergeCell ref="D37:E37"/>
    <mergeCell ref="F37:H37"/>
    <mergeCell ref="O37:S37"/>
    <mergeCell ref="U37:Y37"/>
    <mergeCell ref="D41:E41"/>
    <mergeCell ref="F41:H41"/>
    <mergeCell ref="O41:Z52"/>
    <mergeCell ref="D42:E42"/>
    <mergeCell ref="F42:H42"/>
    <mergeCell ref="D43:E43"/>
    <mergeCell ref="F43:H43"/>
    <mergeCell ref="D44:E44"/>
    <mergeCell ref="F44:H44"/>
    <mergeCell ref="D45:E45"/>
    <mergeCell ref="D49:E49"/>
    <mergeCell ref="F49:H49"/>
    <mergeCell ref="D50:E50"/>
    <mergeCell ref="F50:H50"/>
    <mergeCell ref="D51:E51"/>
    <mergeCell ref="F51:H51"/>
    <mergeCell ref="F45:H45"/>
    <mergeCell ref="D46:E46"/>
    <mergeCell ref="F46:H46"/>
    <mergeCell ref="D47:E47"/>
    <mergeCell ref="F47:H47"/>
    <mergeCell ref="D48:E48"/>
    <mergeCell ref="F48:H48"/>
    <mergeCell ref="O54:T55"/>
    <mergeCell ref="U54:Z55"/>
    <mergeCell ref="D55:E55"/>
    <mergeCell ref="F55:H55"/>
    <mergeCell ref="D56:E56"/>
    <mergeCell ref="F56:H56"/>
    <mergeCell ref="D52:E52"/>
    <mergeCell ref="F52:H52"/>
    <mergeCell ref="D53:E53"/>
    <mergeCell ref="F53:H53"/>
    <mergeCell ref="D54:E54"/>
    <mergeCell ref="F54:H54"/>
    <mergeCell ref="D60:E60"/>
    <mergeCell ref="F60:H60"/>
    <mergeCell ref="D61:E61"/>
    <mergeCell ref="F61:H61"/>
    <mergeCell ref="D62:E62"/>
    <mergeCell ref="F62:H62"/>
    <mergeCell ref="D57:E57"/>
    <mergeCell ref="F57:H57"/>
    <mergeCell ref="D58:E58"/>
    <mergeCell ref="F58:H58"/>
    <mergeCell ref="D59:E59"/>
    <mergeCell ref="F59:H59"/>
    <mergeCell ref="D66:E66"/>
    <mergeCell ref="F66:H66"/>
    <mergeCell ref="B67:E72"/>
    <mergeCell ref="F67:I69"/>
    <mergeCell ref="J67:J69"/>
    <mergeCell ref="K67:K69"/>
    <mergeCell ref="D63:E63"/>
    <mergeCell ref="F63:H63"/>
    <mergeCell ref="D64:E64"/>
    <mergeCell ref="F64:H64"/>
    <mergeCell ref="D65:E65"/>
    <mergeCell ref="F65:H65"/>
    <mergeCell ref="B75:Z76"/>
    <mergeCell ref="B77:Z143"/>
    <mergeCell ref="B146:Z147"/>
    <mergeCell ref="B148:Z214"/>
    <mergeCell ref="B217:Z218"/>
    <mergeCell ref="L67:L69"/>
    <mergeCell ref="M67:M69"/>
    <mergeCell ref="F70:I70"/>
    <mergeCell ref="F71:I71"/>
    <mergeCell ref="F72:I72"/>
    <mergeCell ref="J72:M72"/>
  </mergeCells>
  <conditionalFormatting sqref="T37 Z37">
    <cfRule type="cellIs" dxfId="7" priority="8" operator="lessThan">
      <formula>0</formula>
    </cfRule>
  </conditionalFormatting>
  <conditionalFormatting sqref="R30:T30">
    <cfRule type="cellIs" dxfId="6" priority="7" operator="lessThan">
      <formula>0</formula>
    </cfRule>
  </conditionalFormatting>
  <conditionalFormatting sqref="X30">
    <cfRule type="cellIs" dxfId="5" priority="6" operator="lessThan">
      <formula>0</formula>
    </cfRule>
  </conditionalFormatting>
  <conditionalFormatting sqref="T36">
    <cfRule type="cellIs" dxfId="4" priority="5" operator="greaterThan">
      <formula>0</formula>
    </cfRule>
  </conditionalFormatting>
  <conditionalFormatting sqref="Z9:Z11">
    <cfRule type="expression" dxfId="3" priority="4">
      <formula>$K$71&gt;$Z$9</formula>
    </cfRule>
  </conditionalFormatting>
  <conditionalFormatting sqref="R9:R11 V9:V11">
    <cfRule type="expression" dxfId="2" priority="2">
      <formula>$Z$35&gt;($R$9+$V$9)</formula>
    </cfRule>
    <cfRule type="expression" dxfId="1" priority="3">
      <formula>$K$70&gt;($R$9+$V$9)</formula>
    </cfRule>
  </conditionalFormatting>
  <conditionalFormatting sqref="B17:B66">
    <cfRule type="expression" dxfId="0" priority="1">
      <formula>C17=""</formula>
    </cfRule>
  </conditionalFormatting>
  <dataValidations count="14">
    <dataValidation allowBlank="1" showInputMessage="1" showErrorMessage="1" promptTitle="9 - March 2020 NOR" prompt="Amend the pupil numbers by years group, which was taken from the March 2020 Census to reflect your current pupil numbers on roll at the school. " sqref="R23:Y23" xr:uid="{EB32027D-88B3-4C04-BF65-0B784FC6C5FE}"/>
    <dataValidation allowBlank="1" showInputMessage="1" showErrorMessage="1" promptTitle="12 - Nr of Staff/Class Group " prompt="Specify the planned number of staff members per class for each of teh years as a whole number" sqref="R32:Y32" xr:uid="{2E7D4139-C342-4096-874E-93BDE91F46F1}"/>
    <dataValidation allowBlank="1" showInputMessage="1" showErrorMessage="1" promptTitle="11 - Average Class Size" prompt="Specify the planned class size for each of the year groups as a whole number" sqref="R26:Y26" xr:uid="{AB455420-9484-4EA7-B2B4-48511C17B6EE}"/>
    <dataValidation type="decimal" allowBlank="1" showInputMessage="1" showErrorMessage="1" errorTitle="Whooops" error="Please enter a value between 0% and 100%" promptTitle="10 - % of Pupils" prompt="Input the percentage of pupils who will be attending school from each year group" sqref="R24:Y24" xr:uid="{29A4F756-48CF-490D-B2F7-18F3754BF383}">
      <formula1>0</formula1>
      <formula2>1</formula2>
    </dataValidation>
    <dataValidation allowBlank="1" showInputMessage="1" showErrorMessage="1" promptTitle="8 - Nr of Staff Per Room" prompt="Input number of staff to be allocated to each room as a whole number" sqref="K17:K66" xr:uid="{445A79EF-9BB3-442A-A175-CC33635EFB70}"/>
    <dataValidation allowBlank="1" showInputMessage="1" showErrorMessage="1" promptTitle="5 - Nr of Non-Teaching Staff" prompt="Input the minimum number of available non-teaching staff throughout the school day to support with dining supervision" sqref="Z9:Z11" xr:uid="{0FDBA836-0FFC-4A8C-84CE-0134AF0E5939}"/>
    <dataValidation allowBlank="1" showInputMessage="1" showErrorMessage="1" promptTitle="4 - Nr of Teaching Assistants" prompt="Input the minimum number of available teaching assistants throughout the school day" sqref="V9:V11" xr:uid="{E657D85A-4587-4434-8F65-73DB8AC62D43}"/>
    <dataValidation allowBlank="1" showInputMessage="1" showErrorMessage="1" promptTitle="3 - Nr of Available Teachers" prompt="Input the minimum number of available teachers throughout the school day" sqref="R9:R11" xr:uid="{02DFCD66-37E1-41B4-9A31-4FCFF77EF6F6}"/>
    <dataValidation type="whole" allowBlank="1" showInputMessage="1" showErrorMessage="1" promptTitle="2 - Minimum Class Size" prompt="Enter whole number of pupils between 1 and 15" sqref="M9:M11" xr:uid="{656A2938-EA8C-445E-BEC5-24B77E9CAFE2}">
      <formula1>1</formula1>
      <formula2>15</formula2>
    </dataValidation>
    <dataValidation type="decimal" operator="greaterThan" allowBlank="1" showInputMessage="1" showErrorMessage="1" errorTitle="Whoops" error="Please enter value exceeding 4m2 to maintain a minimum of 2m distance between individuals" promptTitle="1 - Enter value that exceeds 4m2" prompt="Enter value that exceeds 4m2 to maintain guidance around social distancing - 5m or above provides a level of contingency_x000a_" sqref="J9:J11" xr:uid="{C55908D3-FB8D-49AD-ADA4-5D314C1ECBB2}">
      <formula1>4</formula1>
    </dataValidation>
    <dataValidation type="decimal" allowBlank="1" showInputMessage="1" showErrorMessage="1" errorTitle="Whooops" error="Please enter a value between 0% and 100%" sqref="Z24" xr:uid="{85D1EE1D-CD7B-4451-BCCE-0D364AA01B43}">
      <formula1>0</formula1>
      <formula2>1</formula2>
    </dataValidation>
    <dataValidation type="list" allowBlank="1" showInputMessage="1" showErrorMessage="1" promptTitle="7 - Teaching/Dining Use" prompt="Select &quot;Dining&quot; from the drop down box if the space is to be used to feed pupils throughout the school day. Select &quot;Teaching&quot; if the room is to be used for delivering education." sqref="J17:J66" xr:uid="{5982DD02-3B4E-4539-B5A8-25C0068C5D55}">
      <formula1>"Teaching,Dining,NA,"""""</formula1>
    </dataValidation>
    <dataValidation type="list" allowBlank="1" showInputMessage="1" showErrorMessage="1" sqref="L17:L66" xr:uid="{1A07C35D-55F9-47D4-AC0F-BA8EB5608596}">
      <formula1>"Teaching,Dining"</formula1>
    </dataValidation>
    <dataValidation type="list" allowBlank="1" showInputMessage="1" showErrorMessage="1" promptTitle="6 - Utilise Space?" prompt="Select &quot;Yes&quot; from the dropdown box to confirm whether specific room is suitable for educating your pupils. Select &quot;No&quot; if this is not the case. " sqref="I17:I66" xr:uid="{DE103EAF-9D92-450C-85FE-8D7D591CE7B7}">
      <formula1>"Yes,No,0"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7.874015748031496E-2"/>
  <pageSetup paperSize="8" scale="91" fitToHeight="0" orientation="landscape" horizontalDpi="1200" verticalDpi="1200" r:id="rId1"/>
  <headerFooter>
    <oddFooter>&amp;CThis Primary School Social Distancing Capacity Assessment tool has been developed by 1st Planner Ltd.  - www.1stplanner.com - 07428 158438 - rob.tozer@1stplanner.com</oddFooter>
  </headerFooter>
  <rowBreaks count="1" manualBreakCount="1">
    <brk id="144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Covid-19 Primary Capacity Tool </vt:lpstr>
      <vt:lpstr>'Covid-19 Primary Capacity Tool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Tozer</dc:creator>
  <cp:lastModifiedBy>Jo Ward</cp:lastModifiedBy>
  <dcterms:created xsi:type="dcterms:W3CDTF">2020-05-16T11:44:46Z</dcterms:created>
  <dcterms:modified xsi:type="dcterms:W3CDTF">2020-05-18T12:34:23Z</dcterms:modified>
</cp:coreProperties>
</file>